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" sheetId="1" r:id="rId1"/>
    <sheet name="表二" sheetId="2" r:id="rId2"/>
    <sheet name="表三 " sheetId="3" r:id="rId3"/>
    <sheet name="表四" sheetId="4" r:id="rId4"/>
    <sheet name="表五" sheetId="5" r:id="rId5"/>
    <sheet name="表六 " sheetId="6" r:id="rId6"/>
    <sheet name="表七" sheetId="7" r:id="rId7"/>
    <sheet name="表八" sheetId="8" r:id="rId8"/>
    <sheet name="表九" sheetId="9" r:id="rId9"/>
  </sheets>
  <externalReferences>
    <externalReference r:id="rId12"/>
    <externalReference r:id="rId13"/>
  </externalReferences>
  <definedNames>
    <definedName name="_xlnm.Print_Area" localSheetId="1">'表二'!$A$1:$J$85</definedName>
    <definedName name="_xlnm.Print_Area" localSheetId="6">'表七'!$A$1:$E$7</definedName>
    <definedName name="_xlnm.Print_Area" localSheetId="2">'表三 '!$A$1:$H$31</definedName>
    <definedName name="_xlnm.Print_Area" hidden="1">#N/A</definedName>
    <definedName name="_xlnm.Print_Titles" localSheetId="1">'表二'!$1:$5</definedName>
    <definedName name="_xlnm.Print_Titles" localSheetId="2">'表三 '!$1:$6</definedName>
    <definedName name="_xlnm.Print_Titles" localSheetId="3">'表四'!$1:$4</definedName>
    <definedName name="_xlnm.Print_Titles" localSheetId="4">'表五'!$1:$6</definedName>
    <definedName name="_xlnm.Print_Titles" localSheetId="0">'表一'!$1:$5</definedName>
    <definedName name="_xlnm.Print_Titles" hidden="1">#N/A</definedName>
    <definedName name="地区名称" localSheetId="2">#REF!</definedName>
    <definedName name="地区名称">#REF!</definedName>
    <definedName name="_xlnm._FilterDatabase" localSheetId="6" hidden="1">'表七'!$B$6:$B$7</definedName>
  </definedNames>
  <calcPr fullCalcOnLoad="1"/>
</workbook>
</file>

<file path=xl/sharedStrings.xml><?xml version="1.0" encoding="utf-8"?>
<sst xmlns="http://schemas.openxmlformats.org/spreadsheetml/2006/main" count="489" uniqueCount="435">
  <si>
    <t>附表一：</t>
  </si>
  <si>
    <r>
      <t>融安县</t>
    </r>
    <r>
      <rPr>
        <b/>
        <sz val="18"/>
        <rFont val="Times New Roman"/>
        <family val="0"/>
      </rPr>
      <t>2018</t>
    </r>
    <r>
      <rPr>
        <b/>
        <sz val="18"/>
        <rFont val="黑体"/>
        <family val="0"/>
      </rPr>
      <t>年财政收入完成情况表</t>
    </r>
  </si>
  <si>
    <t>编制单位：融安县财政局</t>
  </si>
  <si>
    <t>单位：万元</t>
  </si>
  <si>
    <r>
      <t xml:space="preserve">      </t>
    </r>
    <r>
      <rPr>
        <b/>
        <sz val="14"/>
        <rFont val="宋体"/>
        <family val="0"/>
      </rPr>
      <t>项</t>
    </r>
    <r>
      <rPr>
        <b/>
        <sz val="14"/>
        <rFont val="Times New Roman"/>
        <family val="0"/>
      </rPr>
      <t xml:space="preserve">          </t>
    </r>
    <r>
      <rPr>
        <b/>
        <sz val="14"/>
        <rFont val="宋体"/>
        <family val="0"/>
      </rPr>
      <t>目</t>
    </r>
  </si>
  <si>
    <r>
      <t>2018</t>
    </r>
    <r>
      <rPr>
        <b/>
        <sz val="14"/>
        <rFont val="宋体"/>
        <family val="0"/>
      </rPr>
      <t>年
年初预算</t>
    </r>
  </si>
  <si>
    <r>
      <t>2018</t>
    </r>
    <r>
      <rPr>
        <b/>
        <sz val="14"/>
        <rFont val="宋体"/>
        <family val="0"/>
      </rPr>
      <t>年
年调整预算数</t>
    </r>
  </si>
  <si>
    <r>
      <t>2018</t>
    </r>
    <r>
      <rPr>
        <b/>
        <sz val="14"/>
        <rFont val="宋体"/>
        <family val="0"/>
      </rPr>
      <t>年累计完成数</t>
    </r>
  </si>
  <si>
    <t>金额</t>
  </si>
  <si>
    <r>
      <t>完成预算％</t>
    </r>
    <r>
      <rPr>
        <sz val="14"/>
        <rFont val="Times New Roman"/>
        <family val="0"/>
      </rPr>
      <t xml:space="preserve"> </t>
    </r>
  </si>
  <si>
    <t>完成调整预算</t>
  </si>
  <si>
    <r>
      <t>2017</t>
    </r>
    <r>
      <rPr>
        <b/>
        <sz val="14"/>
        <rFont val="宋体"/>
        <family val="0"/>
      </rPr>
      <t>年完成数</t>
    </r>
  </si>
  <si>
    <r>
      <t>比上年增减</t>
    </r>
    <r>
      <rPr>
        <b/>
        <sz val="14"/>
        <rFont val="Times New Roman"/>
        <family val="0"/>
      </rPr>
      <t>%</t>
    </r>
  </si>
  <si>
    <t>一般公共财政预算收入</t>
  </si>
  <si>
    <t>（一）税收收入</t>
  </si>
  <si>
    <r>
      <t>1</t>
    </r>
    <r>
      <rPr>
        <sz val="12"/>
        <rFont val="宋体"/>
        <family val="0"/>
      </rPr>
      <t>、增值税</t>
    </r>
  </si>
  <si>
    <r>
      <t xml:space="preserve">      </t>
    </r>
    <r>
      <rPr>
        <sz val="12"/>
        <rFont val="宋体"/>
        <family val="0"/>
      </rPr>
      <t>营改增</t>
    </r>
  </si>
  <si>
    <r>
      <t>2</t>
    </r>
    <r>
      <rPr>
        <sz val="12"/>
        <rFont val="宋体"/>
        <family val="0"/>
      </rPr>
      <t>、营业税</t>
    </r>
  </si>
  <si>
    <r>
      <t>3</t>
    </r>
    <r>
      <rPr>
        <sz val="12"/>
        <rFont val="宋体"/>
        <family val="0"/>
      </rPr>
      <t>、企业所得税</t>
    </r>
  </si>
  <si>
    <r>
      <t>4</t>
    </r>
    <r>
      <rPr>
        <sz val="12"/>
        <rFont val="宋体"/>
        <family val="0"/>
      </rPr>
      <t>、个人所得税</t>
    </r>
  </si>
  <si>
    <r>
      <t>5</t>
    </r>
    <r>
      <rPr>
        <sz val="12"/>
        <rFont val="宋体"/>
        <family val="0"/>
      </rPr>
      <t>、资源税</t>
    </r>
  </si>
  <si>
    <r>
      <t>6</t>
    </r>
    <r>
      <rPr>
        <sz val="12"/>
        <rFont val="宋体"/>
        <family val="0"/>
      </rPr>
      <t>、城市维护建设税</t>
    </r>
  </si>
  <si>
    <r>
      <t>7</t>
    </r>
    <r>
      <rPr>
        <sz val="12"/>
        <rFont val="宋体"/>
        <family val="0"/>
      </rPr>
      <t>、房产税</t>
    </r>
  </si>
  <si>
    <r>
      <t>8</t>
    </r>
    <r>
      <rPr>
        <sz val="12"/>
        <rFont val="宋体"/>
        <family val="0"/>
      </rPr>
      <t>、印花税</t>
    </r>
  </si>
  <si>
    <r>
      <t>9</t>
    </r>
    <r>
      <rPr>
        <sz val="12"/>
        <rFont val="宋体"/>
        <family val="0"/>
      </rPr>
      <t>、城镇土地使用税</t>
    </r>
  </si>
  <si>
    <r>
      <t>10</t>
    </r>
    <r>
      <rPr>
        <sz val="12"/>
        <rFont val="宋体"/>
        <family val="0"/>
      </rPr>
      <t>、土地增值税</t>
    </r>
  </si>
  <si>
    <r>
      <t>11</t>
    </r>
    <r>
      <rPr>
        <sz val="12"/>
        <rFont val="宋体"/>
        <family val="0"/>
      </rPr>
      <t>、车船税</t>
    </r>
  </si>
  <si>
    <r>
      <t>12</t>
    </r>
    <r>
      <rPr>
        <sz val="12"/>
        <rFont val="宋体"/>
        <family val="0"/>
      </rPr>
      <t>、耕地占用税</t>
    </r>
  </si>
  <si>
    <r>
      <t>13</t>
    </r>
    <r>
      <rPr>
        <sz val="12"/>
        <rFont val="宋体"/>
        <family val="0"/>
      </rPr>
      <t>、环境保护税</t>
    </r>
  </si>
  <si>
    <r>
      <t>14</t>
    </r>
    <r>
      <rPr>
        <sz val="12"/>
        <rFont val="宋体"/>
        <family val="0"/>
      </rPr>
      <t>、契税</t>
    </r>
  </si>
  <si>
    <t>（二）非税收入</t>
  </si>
  <si>
    <r>
      <t>14</t>
    </r>
    <r>
      <rPr>
        <sz val="12"/>
        <rFont val="宋体"/>
        <family val="0"/>
      </rPr>
      <t>、国有资源（资产）有偿使用收入</t>
    </r>
  </si>
  <si>
    <r>
      <t>15</t>
    </r>
    <r>
      <rPr>
        <sz val="12"/>
        <rFont val="宋体"/>
        <family val="0"/>
      </rPr>
      <t>、行政性收费收入</t>
    </r>
  </si>
  <si>
    <r>
      <t>16</t>
    </r>
    <r>
      <rPr>
        <sz val="12"/>
        <rFont val="宋体"/>
        <family val="0"/>
      </rPr>
      <t>、罚没收入</t>
    </r>
  </si>
  <si>
    <r>
      <t>17</t>
    </r>
    <r>
      <rPr>
        <sz val="12"/>
        <rFont val="宋体"/>
        <family val="0"/>
      </rPr>
      <t>、专项收入</t>
    </r>
  </si>
  <si>
    <r>
      <t xml:space="preserve">     </t>
    </r>
    <r>
      <rPr>
        <sz val="12"/>
        <rFont val="宋体"/>
        <family val="0"/>
      </rPr>
      <t>教育附加</t>
    </r>
  </si>
  <si>
    <r>
      <t xml:space="preserve">      </t>
    </r>
    <r>
      <rPr>
        <sz val="12"/>
        <color indexed="8"/>
        <rFont val="宋体"/>
        <family val="0"/>
      </rPr>
      <t>地方教育附加收入</t>
    </r>
  </si>
  <si>
    <r>
      <t xml:space="preserve">     </t>
    </r>
    <r>
      <rPr>
        <sz val="12"/>
        <rFont val="宋体"/>
        <family val="0"/>
      </rPr>
      <t>残疾人就业保障金</t>
    </r>
  </si>
  <si>
    <r>
      <t xml:space="preserve">     </t>
    </r>
    <r>
      <rPr>
        <sz val="12"/>
        <rFont val="宋体"/>
        <family val="0"/>
      </rPr>
      <t>农田水利建设资金</t>
    </r>
  </si>
  <si>
    <r>
      <t xml:space="preserve">     </t>
    </r>
    <r>
      <rPr>
        <sz val="12"/>
        <rFont val="宋体"/>
        <family val="0"/>
      </rPr>
      <t>教育资金收入</t>
    </r>
  </si>
  <si>
    <t xml:space="preserve">  育林基金收入</t>
  </si>
  <si>
    <r>
      <t xml:space="preserve">     </t>
    </r>
    <r>
      <rPr>
        <sz val="12"/>
        <rFont val="宋体"/>
        <family val="0"/>
      </rPr>
      <t>森林植被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恢复费</t>
    </r>
  </si>
  <si>
    <t>水利建设专项收入</t>
  </si>
  <si>
    <r>
      <t>18</t>
    </r>
    <r>
      <rPr>
        <sz val="12"/>
        <rFont val="宋体"/>
        <family val="0"/>
      </rPr>
      <t>、政府住房基金收入</t>
    </r>
  </si>
  <si>
    <r>
      <t>19</t>
    </r>
    <r>
      <rPr>
        <sz val="12"/>
        <rFont val="宋体"/>
        <family val="0"/>
      </rPr>
      <t>、捐赠收入</t>
    </r>
  </si>
  <si>
    <r>
      <t>20</t>
    </r>
    <r>
      <rPr>
        <sz val="12"/>
        <rFont val="宋体"/>
        <family val="0"/>
      </rPr>
      <t>、其他收入</t>
    </r>
  </si>
  <si>
    <t>上划中央收入</t>
  </si>
  <si>
    <r>
      <t xml:space="preserve">   1</t>
    </r>
    <r>
      <rPr>
        <sz val="12"/>
        <rFont val="宋体"/>
        <family val="0"/>
      </rPr>
      <t>、上划增值税</t>
    </r>
    <r>
      <rPr>
        <sz val="12"/>
        <rFont val="Times New Roman"/>
        <family val="0"/>
      </rPr>
      <t>(50%)</t>
    </r>
  </si>
  <si>
    <r>
      <t xml:space="preserve">         </t>
    </r>
    <r>
      <rPr>
        <sz val="12"/>
        <rFont val="宋体"/>
        <family val="0"/>
      </rPr>
      <t>上划营改增</t>
    </r>
    <r>
      <rPr>
        <sz val="12"/>
        <rFont val="Times New Roman"/>
        <family val="0"/>
      </rPr>
      <t>(50%)</t>
    </r>
  </si>
  <si>
    <r>
      <t xml:space="preserve">   2</t>
    </r>
    <r>
      <rPr>
        <sz val="12"/>
        <rFont val="宋体"/>
        <family val="0"/>
      </rPr>
      <t>、上划营业税</t>
    </r>
    <r>
      <rPr>
        <sz val="12"/>
        <rFont val="Times New Roman"/>
        <family val="0"/>
      </rPr>
      <t>(50%)</t>
    </r>
  </si>
  <si>
    <r>
      <t xml:space="preserve">   3</t>
    </r>
    <r>
      <rPr>
        <sz val="12"/>
        <rFont val="宋体"/>
        <family val="0"/>
      </rPr>
      <t>、上划消费税</t>
    </r>
    <r>
      <rPr>
        <sz val="12"/>
        <rFont val="Times New Roman"/>
        <family val="0"/>
      </rPr>
      <t>(100%)</t>
    </r>
  </si>
  <si>
    <r>
      <t xml:space="preserve">   4</t>
    </r>
    <r>
      <rPr>
        <sz val="12"/>
        <rFont val="宋体"/>
        <family val="0"/>
      </rPr>
      <t>、上划企业所得税</t>
    </r>
    <r>
      <rPr>
        <sz val="12"/>
        <rFont val="Times New Roman"/>
        <family val="0"/>
      </rPr>
      <t>(60%)</t>
    </r>
  </si>
  <si>
    <r>
      <t xml:space="preserve">   5</t>
    </r>
    <r>
      <rPr>
        <sz val="12"/>
        <rFont val="宋体"/>
        <family val="0"/>
      </rPr>
      <t>、上划个人所得税</t>
    </r>
    <r>
      <rPr>
        <sz val="12"/>
        <rFont val="Times New Roman"/>
        <family val="0"/>
      </rPr>
      <t>(60%)</t>
    </r>
  </si>
  <si>
    <t>上划自治区收入</t>
  </si>
  <si>
    <r>
      <t xml:space="preserve">   1</t>
    </r>
    <r>
      <rPr>
        <sz val="12"/>
        <rFont val="宋体"/>
        <family val="0"/>
      </rPr>
      <t>、上划增值税</t>
    </r>
    <r>
      <rPr>
        <sz val="12"/>
        <rFont val="Times New Roman"/>
        <family val="0"/>
      </rPr>
      <t>(16%)</t>
    </r>
  </si>
  <si>
    <r>
      <t xml:space="preserve">         </t>
    </r>
    <r>
      <rPr>
        <sz val="12"/>
        <rFont val="宋体"/>
        <family val="0"/>
      </rPr>
      <t>上划营改增（</t>
    </r>
    <r>
      <rPr>
        <sz val="12"/>
        <rFont val="Times New Roman"/>
        <family val="0"/>
      </rPr>
      <t>20%</t>
    </r>
    <r>
      <rPr>
        <sz val="12"/>
        <rFont val="宋体"/>
        <family val="0"/>
      </rPr>
      <t>）</t>
    </r>
  </si>
  <si>
    <r>
      <t xml:space="preserve">   2</t>
    </r>
    <r>
      <rPr>
        <sz val="12"/>
        <rFont val="宋体"/>
        <family val="0"/>
      </rPr>
      <t>、上划营业税</t>
    </r>
    <r>
      <rPr>
        <sz val="12"/>
        <rFont val="Times New Roman"/>
        <family val="0"/>
      </rPr>
      <t>(20%)</t>
    </r>
  </si>
  <si>
    <r>
      <t xml:space="preserve">   3</t>
    </r>
    <r>
      <rPr>
        <sz val="12"/>
        <rFont val="宋体"/>
        <family val="0"/>
      </rPr>
      <t>、上划企业所得税</t>
    </r>
    <r>
      <rPr>
        <sz val="12"/>
        <rFont val="Times New Roman"/>
        <family val="0"/>
      </rPr>
      <t>(10%)</t>
    </r>
  </si>
  <si>
    <r>
      <t xml:space="preserve">   4</t>
    </r>
    <r>
      <rPr>
        <sz val="12"/>
        <rFont val="宋体"/>
        <family val="0"/>
      </rPr>
      <t>、上划个人所得税</t>
    </r>
    <r>
      <rPr>
        <sz val="12"/>
        <rFont val="Times New Roman"/>
        <family val="0"/>
      </rPr>
      <t>(15%)</t>
    </r>
  </si>
  <si>
    <r>
      <t>5</t>
    </r>
    <r>
      <rPr>
        <sz val="12"/>
        <rFont val="宋体"/>
        <family val="0"/>
      </rPr>
      <t>、环境保护税</t>
    </r>
  </si>
  <si>
    <t>当年财政收入总计</t>
  </si>
  <si>
    <r>
      <t>其中</t>
    </r>
    <r>
      <rPr>
        <sz val="12"/>
        <rFont val="Times New Roman"/>
        <family val="0"/>
      </rPr>
      <t xml:space="preserve">: </t>
    </r>
    <r>
      <rPr>
        <sz val="12"/>
        <rFont val="宋体"/>
        <family val="0"/>
      </rPr>
      <t>税务部门组织收入</t>
    </r>
  </si>
  <si>
    <t xml:space="preserve">    财政部门组织收入</t>
  </si>
  <si>
    <r>
      <t xml:space="preserve">备注：
</t>
    </r>
    <r>
      <rPr>
        <b/>
        <sz val="12"/>
        <rFont val="Times New Roman"/>
        <family val="0"/>
      </rPr>
      <t xml:space="preserve">    1</t>
    </r>
    <r>
      <rPr>
        <b/>
        <sz val="12"/>
        <rFont val="宋体"/>
        <family val="0"/>
      </rPr>
      <t>、非税收入占公共财政预算收入的</t>
    </r>
    <r>
      <rPr>
        <b/>
        <sz val="12"/>
        <rFont val="Times New Roman"/>
        <family val="0"/>
      </rPr>
      <t>38.72%,2017</t>
    </r>
    <r>
      <rPr>
        <b/>
        <sz val="12"/>
        <rFont val="宋体"/>
        <family val="0"/>
      </rPr>
      <t>年为</t>
    </r>
    <r>
      <rPr>
        <b/>
        <sz val="12"/>
        <rFont val="Times New Roman"/>
        <family val="0"/>
      </rPr>
      <t>33.85%</t>
    </r>
    <r>
      <rPr>
        <b/>
        <sz val="12"/>
        <rFont val="宋体"/>
        <family val="0"/>
      </rPr>
      <t>，增幅增长</t>
    </r>
    <r>
      <rPr>
        <b/>
        <sz val="12"/>
        <rFont val="Times New Roman"/>
        <family val="0"/>
      </rPr>
      <t>4.87</t>
    </r>
    <r>
      <rPr>
        <b/>
        <sz val="12"/>
        <rFont val="宋体"/>
        <family val="0"/>
      </rPr>
      <t>个百分点，主要原因是一次性增减挂收入增加</t>
    </r>
    <r>
      <rPr>
        <b/>
        <sz val="12"/>
        <rFont val="Times New Roman"/>
        <family val="0"/>
      </rPr>
      <t>3000</t>
    </r>
    <r>
      <rPr>
        <b/>
        <sz val="12"/>
        <rFont val="宋体"/>
        <family val="0"/>
      </rPr>
      <t>万元。</t>
    </r>
  </si>
  <si>
    <t>附表二：</t>
  </si>
  <si>
    <r>
      <t>融安县201</t>
    </r>
    <r>
      <rPr>
        <b/>
        <sz val="18"/>
        <rFont val="黑体"/>
        <family val="0"/>
      </rPr>
      <t>8</t>
    </r>
    <r>
      <rPr>
        <b/>
        <sz val="18"/>
        <rFont val="黑体"/>
        <family val="0"/>
      </rPr>
      <t>年财政收支决算总表</t>
    </r>
  </si>
  <si>
    <r>
      <t>编制单位：融安县财政局</t>
    </r>
    <r>
      <rPr>
        <sz val="12"/>
        <rFont val="Times New Roman"/>
        <family val="0"/>
      </rPr>
      <t xml:space="preserve">                                        2019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>7</t>
    </r>
    <r>
      <rPr>
        <sz val="12"/>
        <rFont val="宋体"/>
        <family val="0"/>
      </rPr>
      <t>月</t>
    </r>
    <r>
      <rPr>
        <sz val="12"/>
        <rFont val="Times New Roman"/>
        <family val="0"/>
      </rPr>
      <t>11</t>
    </r>
    <r>
      <rPr>
        <sz val="12"/>
        <rFont val="宋体"/>
        <family val="0"/>
      </rPr>
      <t>日</t>
    </r>
  </si>
  <si>
    <r>
      <t>预</t>
    </r>
    <r>
      <rPr>
        <b/>
        <sz val="14"/>
        <rFont val="Times New Roman"/>
        <family val="0"/>
      </rPr>
      <t xml:space="preserve">   </t>
    </r>
    <r>
      <rPr>
        <b/>
        <sz val="14"/>
        <rFont val="宋体"/>
        <family val="0"/>
      </rPr>
      <t>算</t>
    </r>
    <r>
      <rPr>
        <b/>
        <sz val="14"/>
        <rFont val="Times New Roman"/>
        <family val="0"/>
      </rPr>
      <t xml:space="preserve">   </t>
    </r>
    <r>
      <rPr>
        <b/>
        <sz val="14"/>
        <rFont val="宋体"/>
        <family val="0"/>
      </rPr>
      <t>科</t>
    </r>
    <r>
      <rPr>
        <b/>
        <sz val="14"/>
        <rFont val="Times New Roman"/>
        <family val="0"/>
      </rPr>
      <t xml:space="preserve">   </t>
    </r>
    <r>
      <rPr>
        <b/>
        <sz val="14"/>
        <rFont val="宋体"/>
        <family val="0"/>
      </rPr>
      <t>目</t>
    </r>
  </si>
  <si>
    <r>
      <t>2017</t>
    </r>
    <r>
      <rPr>
        <b/>
        <sz val="14"/>
        <rFont val="宋体"/>
        <family val="0"/>
      </rPr>
      <t>年
决算收入</t>
    </r>
  </si>
  <si>
    <r>
      <t>2018</t>
    </r>
    <r>
      <rPr>
        <b/>
        <sz val="14"/>
        <rFont val="宋体"/>
        <family val="0"/>
      </rPr>
      <t>年决算收入</t>
    </r>
  </si>
  <si>
    <t>比上年增减%</t>
  </si>
  <si>
    <r>
      <t>2017</t>
    </r>
    <r>
      <rPr>
        <b/>
        <sz val="14"/>
        <rFont val="宋体"/>
        <family val="0"/>
      </rPr>
      <t>年
决算支出</t>
    </r>
  </si>
  <si>
    <r>
      <t>2018</t>
    </r>
    <r>
      <rPr>
        <b/>
        <sz val="14"/>
        <rFont val="宋体"/>
        <family val="0"/>
      </rPr>
      <t>年
决算支出</t>
    </r>
  </si>
  <si>
    <t>其中：</t>
  </si>
  <si>
    <t>县级</t>
  </si>
  <si>
    <t>补助乡镇</t>
  </si>
  <si>
    <t>一、一般公共服务支出</t>
  </si>
  <si>
    <r>
      <t xml:space="preserve">     </t>
    </r>
    <r>
      <rPr>
        <sz val="12"/>
        <rFont val="宋体"/>
        <family val="0"/>
      </rPr>
      <t>营改增</t>
    </r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</si>
  <si>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</si>
  <si>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</si>
  <si>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</si>
  <si>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</si>
  <si>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</si>
  <si>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</si>
  <si>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</si>
  <si>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</si>
  <si>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</si>
  <si>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</si>
  <si>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r>
      <t>11</t>
    </r>
    <r>
      <rPr>
        <sz val="12"/>
        <rFont val="宋体"/>
        <family val="0"/>
      </rPr>
      <t>、车船使用和牌照税</t>
    </r>
  </si>
  <si>
    <t>十二、农林水支出</t>
  </si>
  <si>
    <t>十三、交通运输支出</t>
  </si>
  <si>
    <r>
      <t>13</t>
    </r>
    <r>
      <rPr>
        <sz val="12"/>
        <rFont val="宋体"/>
        <family val="0"/>
      </rPr>
      <t>、契税</t>
    </r>
  </si>
  <si>
    <t>十四、资源勘探信息等支出</t>
  </si>
  <si>
    <r>
      <t xml:space="preserve"> 14</t>
    </r>
    <r>
      <rPr>
        <sz val="12"/>
        <rFont val="宋体"/>
        <family val="0"/>
      </rPr>
      <t>、环境保护税</t>
    </r>
  </si>
  <si>
    <t>十五、商业服务业等支出</t>
  </si>
  <si>
    <r>
      <t xml:space="preserve"> 15</t>
    </r>
    <r>
      <rPr>
        <sz val="12"/>
        <rFont val="宋体"/>
        <family val="0"/>
      </rPr>
      <t>、国有资源（产</t>
    </r>
    <r>
      <rPr>
        <sz val="12"/>
        <rFont val="Times New Roman"/>
        <family val="0"/>
      </rPr>
      <t>)</t>
    </r>
    <r>
      <rPr>
        <sz val="12"/>
        <rFont val="宋体"/>
        <family val="0"/>
      </rPr>
      <t>有偿使用收入</t>
    </r>
  </si>
  <si>
    <t>十六、金融支出支出</t>
  </si>
  <si>
    <r>
      <t>16</t>
    </r>
    <r>
      <rPr>
        <sz val="12"/>
        <rFont val="宋体"/>
        <family val="0"/>
      </rPr>
      <t>、行政性收费收入</t>
    </r>
  </si>
  <si>
    <t>十七、援助其他地区支出</t>
  </si>
  <si>
    <r>
      <t>17</t>
    </r>
    <r>
      <rPr>
        <sz val="12"/>
        <rFont val="宋体"/>
        <family val="0"/>
      </rPr>
      <t>、罚没收入</t>
    </r>
  </si>
  <si>
    <t>十八、国土海洋气象等支出</t>
  </si>
  <si>
    <r>
      <t>18</t>
    </r>
    <r>
      <rPr>
        <sz val="12"/>
        <rFont val="宋体"/>
        <family val="0"/>
      </rPr>
      <t>、专项收入</t>
    </r>
  </si>
  <si>
    <t>十九、住房保障支出</t>
  </si>
  <si>
    <t>二十、粮油物资储备支出</t>
  </si>
  <si>
    <t>二十一、预备费</t>
  </si>
  <si>
    <r>
      <t xml:space="preserve">          </t>
    </r>
    <r>
      <rPr>
        <sz val="11"/>
        <rFont val="宋体"/>
        <family val="0"/>
      </rPr>
      <t>教育附加</t>
    </r>
  </si>
  <si>
    <t>二十二、其他支出</t>
  </si>
  <si>
    <r>
      <t xml:space="preserve">          </t>
    </r>
    <r>
      <rPr>
        <sz val="11"/>
        <rFont val="宋体"/>
        <family val="0"/>
      </rPr>
      <t>地方教育附加收入</t>
    </r>
  </si>
  <si>
    <r>
      <t xml:space="preserve">          </t>
    </r>
    <r>
      <rPr>
        <sz val="11"/>
        <rFont val="宋体"/>
        <family val="0"/>
      </rPr>
      <t>残疾人就业保障金</t>
    </r>
  </si>
  <si>
    <t xml:space="preserve">    农田水利建设资金</t>
  </si>
  <si>
    <t xml:space="preserve">    教育资金收入</t>
  </si>
  <si>
    <r>
      <t xml:space="preserve">          </t>
    </r>
    <r>
      <rPr>
        <sz val="11"/>
        <rFont val="宋体"/>
        <family val="0"/>
      </rPr>
      <t>育林基金</t>
    </r>
  </si>
  <si>
    <t>二十六、债务付息支出</t>
  </si>
  <si>
    <r>
      <t xml:space="preserve">         </t>
    </r>
    <r>
      <rPr>
        <sz val="11"/>
        <rFont val="宋体"/>
        <family val="0"/>
      </rPr>
      <t>森林植被恢复费</t>
    </r>
  </si>
  <si>
    <t>二十七、债务发行费用支出</t>
  </si>
  <si>
    <r>
      <t>19</t>
    </r>
    <r>
      <rPr>
        <sz val="12"/>
        <rFont val="宋体"/>
        <family val="0"/>
      </rPr>
      <t>、政府住房基金收入</t>
    </r>
  </si>
  <si>
    <r>
      <t>20</t>
    </r>
    <r>
      <rPr>
        <sz val="12"/>
        <rFont val="宋体"/>
        <family val="0"/>
      </rPr>
      <t>、捐赠收入</t>
    </r>
  </si>
  <si>
    <r>
      <t>21</t>
    </r>
    <r>
      <rPr>
        <sz val="12"/>
        <rFont val="宋体"/>
        <family val="0"/>
      </rPr>
      <t>、其他收入</t>
    </r>
  </si>
  <si>
    <t>一般公共财政预算收入合计</t>
  </si>
  <si>
    <t>公共财政预算支出合计</t>
  </si>
  <si>
    <t>上级补助收入</t>
  </si>
  <si>
    <r>
      <t xml:space="preserve"> </t>
    </r>
    <r>
      <rPr>
        <b/>
        <sz val="12"/>
        <rFont val="宋体"/>
        <family val="0"/>
      </rPr>
      <t>上解上级支出</t>
    </r>
  </si>
  <si>
    <r>
      <t xml:space="preserve">   </t>
    </r>
    <r>
      <rPr>
        <b/>
        <sz val="12"/>
        <rFont val="宋体"/>
        <family val="0"/>
      </rPr>
      <t>返还性收入</t>
    </r>
  </si>
  <si>
    <r>
      <t xml:space="preserve">    </t>
    </r>
    <r>
      <rPr>
        <sz val="12"/>
        <rFont val="宋体"/>
        <family val="0"/>
      </rPr>
      <t>体制上解支出</t>
    </r>
  </si>
  <si>
    <r>
      <t xml:space="preserve">     </t>
    </r>
    <r>
      <rPr>
        <sz val="12"/>
        <rFont val="宋体"/>
        <family val="0"/>
      </rPr>
      <t>增值税和消费税税收返还收入</t>
    </r>
    <r>
      <rPr>
        <sz val="12"/>
        <rFont val="Times New Roman"/>
        <family val="0"/>
      </rPr>
      <t xml:space="preserve"> </t>
    </r>
  </si>
  <si>
    <r>
      <t xml:space="preserve">    </t>
    </r>
    <r>
      <rPr>
        <sz val="12"/>
        <rFont val="宋体"/>
        <family val="0"/>
      </rPr>
      <t>出口退税专项上解支出</t>
    </r>
  </si>
  <si>
    <r>
      <t xml:space="preserve">     </t>
    </r>
    <r>
      <rPr>
        <sz val="12"/>
        <rFont val="宋体"/>
        <family val="0"/>
      </rPr>
      <t>所得税基数返还收入</t>
    </r>
  </si>
  <si>
    <r>
      <t xml:space="preserve">    </t>
    </r>
    <r>
      <rPr>
        <sz val="12"/>
        <rFont val="宋体"/>
        <family val="0"/>
      </rPr>
      <t>专项上解支出</t>
    </r>
  </si>
  <si>
    <r>
      <t xml:space="preserve">     </t>
    </r>
    <r>
      <rPr>
        <sz val="12"/>
        <rFont val="宋体"/>
        <family val="0"/>
      </rPr>
      <t>成品油价格和税费改革税收返还收入</t>
    </r>
  </si>
  <si>
    <r>
      <t xml:space="preserve">       </t>
    </r>
    <r>
      <rPr>
        <sz val="11"/>
        <rFont val="宋体"/>
        <family val="0"/>
      </rPr>
      <t>定额上解</t>
    </r>
  </si>
  <si>
    <r>
      <t xml:space="preserve">     </t>
    </r>
    <r>
      <rPr>
        <sz val="12"/>
        <rFont val="宋体"/>
        <family val="0"/>
      </rPr>
      <t>其他税收返还收入</t>
    </r>
  </si>
  <si>
    <r>
      <t xml:space="preserve">       </t>
    </r>
    <r>
      <rPr>
        <sz val="11"/>
        <rFont val="宋体"/>
        <family val="0"/>
      </rPr>
      <t>集中城建税上解</t>
    </r>
  </si>
  <si>
    <r>
      <t xml:space="preserve">   </t>
    </r>
    <r>
      <rPr>
        <b/>
        <sz val="12"/>
        <rFont val="宋体"/>
        <family val="0"/>
      </rPr>
      <t>一般性转移支付收入</t>
    </r>
  </si>
  <si>
    <r>
      <t xml:space="preserve">       </t>
    </r>
    <r>
      <rPr>
        <sz val="11"/>
        <rFont val="宋体"/>
        <family val="0"/>
      </rPr>
      <t>粮食风险基金上解</t>
    </r>
  </si>
  <si>
    <r>
      <t xml:space="preserve">    </t>
    </r>
    <r>
      <rPr>
        <sz val="12"/>
        <rFont val="宋体"/>
        <family val="0"/>
      </rPr>
      <t>原</t>
    </r>
    <r>
      <rPr>
        <sz val="12"/>
        <rFont val="宋体"/>
        <family val="0"/>
      </rPr>
      <t>体制固定补助收入</t>
    </r>
  </si>
  <si>
    <t>　　企业所得税专项上解</t>
  </si>
  <si>
    <r>
      <t xml:space="preserve">    </t>
    </r>
    <r>
      <rPr>
        <sz val="12"/>
        <rFont val="宋体"/>
        <family val="0"/>
      </rPr>
      <t>县工商部门下划基数</t>
    </r>
  </si>
  <si>
    <r>
      <t xml:space="preserve">   </t>
    </r>
    <r>
      <rPr>
        <sz val="12"/>
        <rFont val="宋体"/>
        <family val="0"/>
      </rPr>
      <t>其他上解</t>
    </r>
  </si>
  <si>
    <r>
      <t xml:space="preserve">    </t>
    </r>
    <r>
      <rPr>
        <sz val="12"/>
        <rFont val="宋体"/>
        <family val="0"/>
      </rPr>
      <t>县质监部门下划基数</t>
    </r>
  </si>
  <si>
    <r>
      <t xml:space="preserve">    </t>
    </r>
    <r>
      <rPr>
        <sz val="11"/>
        <rFont val="宋体"/>
        <family val="0"/>
      </rPr>
      <t>未完成</t>
    </r>
    <r>
      <rPr>
        <sz val="11"/>
        <rFont val="Times New Roman"/>
        <family val="0"/>
      </rPr>
      <t>“</t>
    </r>
    <r>
      <rPr>
        <sz val="11"/>
        <rFont val="宋体"/>
        <family val="0"/>
      </rPr>
      <t>两税</t>
    </r>
    <r>
      <rPr>
        <sz val="11"/>
        <rFont val="Times New Roman"/>
        <family val="0"/>
      </rPr>
      <t>”</t>
    </r>
    <r>
      <rPr>
        <sz val="11"/>
        <rFont val="宋体"/>
        <family val="0"/>
      </rPr>
      <t>收入返还基数扣款</t>
    </r>
  </si>
  <si>
    <r>
      <t xml:space="preserve">    </t>
    </r>
    <r>
      <rPr>
        <sz val="12"/>
        <rFont val="宋体"/>
        <family val="0"/>
      </rPr>
      <t>均衡性转移支付补助收入</t>
    </r>
  </si>
  <si>
    <t xml:space="preserve">  革命老区、城乡低保、扶贫及民族和边境地区转移支付收入</t>
  </si>
  <si>
    <t>债务还本支出</t>
  </si>
  <si>
    <r>
      <t xml:space="preserve">    </t>
    </r>
    <r>
      <rPr>
        <sz val="12"/>
        <rFont val="宋体"/>
        <family val="0"/>
      </rPr>
      <t>县级基本财力保障机制奖补资金收入</t>
    </r>
  </si>
  <si>
    <t xml:space="preserve">  地方政府债务还本支出</t>
  </si>
  <si>
    <r>
      <t xml:space="preserve">    </t>
    </r>
    <r>
      <rPr>
        <sz val="11"/>
        <rFont val="宋体"/>
        <family val="0"/>
      </rPr>
      <t>成品油价格和税费改革转移支付补助收入</t>
    </r>
  </si>
  <si>
    <t xml:space="preserve">    地方政府其他一般债务还本支出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</si>
  <si>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重点生态功能区转移支付收入</t>
    </r>
  </si>
  <si>
    <t xml:space="preserve">  结算补助收入（2017年包括柳州结算补助10680万元）</t>
  </si>
  <si>
    <t>补充预算稳定调节基金</t>
  </si>
  <si>
    <r>
      <t xml:space="preserve">    </t>
    </r>
    <r>
      <rPr>
        <sz val="12"/>
        <rFont val="宋体"/>
        <family val="0"/>
      </rPr>
      <t>自治区核定</t>
    </r>
    <r>
      <rPr>
        <sz val="12"/>
        <rFont val="宋体"/>
        <family val="0"/>
      </rPr>
      <t>定额结算补助</t>
    </r>
  </si>
  <si>
    <r>
      <t xml:space="preserve">    </t>
    </r>
    <r>
      <rPr>
        <sz val="12"/>
        <rFont val="宋体"/>
        <family val="0"/>
      </rPr>
      <t>食品药品监督管理局经费基数</t>
    </r>
  </si>
  <si>
    <r>
      <t xml:space="preserve">    </t>
    </r>
    <r>
      <rPr>
        <sz val="12"/>
        <rFont val="宋体"/>
        <family val="0"/>
      </rPr>
      <t>中央下放政策性关闭破产企业移交基数</t>
    </r>
  </si>
  <si>
    <r>
      <t xml:space="preserve">    </t>
    </r>
    <r>
      <rPr>
        <sz val="12"/>
        <rFont val="宋体"/>
        <family val="0"/>
      </rPr>
      <t>市级承担直管县配套资金基数补助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</si>
  <si>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原泗顶铅锌矿移交子弟学校退休教师经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费补助基数</t>
    </r>
  </si>
  <si>
    <r>
      <t xml:space="preserve">    </t>
    </r>
    <r>
      <rPr>
        <sz val="12"/>
        <rFont val="宋体"/>
        <family val="0"/>
      </rPr>
      <t>艰苦边远山区津贴补贴补助收入</t>
    </r>
  </si>
  <si>
    <r>
      <t xml:space="preserve">    </t>
    </r>
    <r>
      <rPr>
        <sz val="10"/>
        <rFont val="宋体"/>
        <family val="0"/>
      </rPr>
      <t>公共卫生和基层医疗卫生事业单位绩效补助</t>
    </r>
  </si>
  <si>
    <r>
      <t xml:space="preserve">    </t>
    </r>
    <r>
      <rPr>
        <sz val="12"/>
        <rFont val="宋体"/>
        <family val="0"/>
      </rPr>
      <t>义务教育绩效工资转移支付</t>
    </r>
  </si>
  <si>
    <r>
      <t xml:space="preserve">    </t>
    </r>
    <r>
      <rPr>
        <sz val="12"/>
        <rFont val="宋体"/>
        <family val="0"/>
      </rPr>
      <t>调整工资转移支付补助收入</t>
    </r>
  </si>
  <si>
    <r>
      <t xml:space="preserve">    </t>
    </r>
    <r>
      <rPr>
        <sz val="12"/>
        <rFont val="宋体"/>
        <family val="0"/>
      </rPr>
      <t>农村税费改革补助收入</t>
    </r>
  </si>
  <si>
    <r>
      <t xml:space="preserve">    </t>
    </r>
    <r>
      <rPr>
        <sz val="12"/>
        <rFont val="宋体"/>
        <family val="0"/>
      </rPr>
      <t>基层公检法司转移支付收入</t>
    </r>
  </si>
  <si>
    <r>
      <t xml:space="preserve">    </t>
    </r>
    <r>
      <rPr>
        <sz val="12"/>
        <rFont val="宋体"/>
        <family val="0"/>
      </rPr>
      <t>城乡</t>
    </r>
    <r>
      <rPr>
        <sz val="12"/>
        <rFont val="宋体"/>
        <family val="0"/>
      </rPr>
      <t>义务教育等转移支付收入</t>
    </r>
  </si>
  <si>
    <r>
      <t xml:space="preserve">    </t>
    </r>
    <r>
      <rPr>
        <sz val="12"/>
        <rFont val="宋体"/>
        <family val="0"/>
      </rPr>
      <t>基本养老保险金转移支付</t>
    </r>
  </si>
  <si>
    <r>
      <t xml:space="preserve">   </t>
    </r>
    <r>
      <rPr>
        <sz val="12"/>
        <rFont val="宋体"/>
        <family val="0"/>
      </rPr>
      <t>城乡居民基本</t>
    </r>
    <r>
      <rPr>
        <sz val="12"/>
        <rFont val="宋体"/>
        <family val="0"/>
      </rPr>
      <t>医疗保险转移支付收入</t>
    </r>
  </si>
  <si>
    <t>农村综合改革转移支付收入</t>
  </si>
  <si>
    <r>
      <t xml:space="preserve">    </t>
    </r>
    <r>
      <rPr>
        <sz val="12"/>
        <rFont val="宋体"/>
        <family val="0"/>
      </rPr>
      <t>产油大县奖励</t>
    </r>
    <r>
      <rPr>
        <sz val="12"/>
        <rFont val="Times New Roman"/>
        <family val="0"/>
      </rPr>
      <t xml:space="preserve"> </t>
    </r>
  </si>
  <si>
    <r>
      <t xml:space="preserve">    </t>
    </r>
    <r>
      <rPr>
        <sz val="12"/>
        <rFont val="宋体"/>
        <family val="0"/>
      </rPr>
      <t>退耕还林减收转移支付补助</t>
    </r>
  </si>
  <si>
    <r>
      <t xml:space="preserve">    </t>
    </r>
    <r>
      <rPr>
        <sz val="12"/>
        <rFont val="宋体"/>
        <family val="0"/>
      </rPr>
      <t>提高村干工资补助收入</t>
    </r>
  </si>
  <si>
    <r>
      <t xml:space="preserve">    </t>
    </r>
    <r>
      <rPr>
        <sz val="12"/>
        <rFont val="宋体"/>
        <family val="0"/>
      </rPr>
      <t>资源枯竭城市转移支付</t>
    </r>
    <r>
      <rPr>
        <sz val="12"/>
        <rFont val="宋体"/>
        <family val="0"/>
      </rPr>
      <t>补助收入</t>
    </r>
  </si>
  <si>
    <r>
      <t xml:space="preserve">    </t>
    </r>
    <r>
      <rPr>
        <sz val="12"/>
        <rFont val="宋体"/>
        <family val="0"/>
      </rPr>
      <t>其他一般性转移支付收入</t>
    </r>
  </si>
  <si>
    <t xml:space="preserve">  专项转移支付收入</t>
  </si>
  <si>
    <t>债务转贷收入</t>
  </si>
  <si>
    <t>上年结余结转</t>
  </si>
  <si>
    <t>年终结余</t>
  </si>
  <si>
    <r>
      <t xml:space="preserve">   </t>
    </r>
    <r>
      <rPr>
        <sz val="12"/>
        <rFont val="宋体"/>
        <family val="0"/>
      </rPr>
      <t>其中</t>
    </r>
    <r>
      <rPr>
        <sz val="12"/>
        <rFont val="Times New Roman"/>
        <family val="0"/>
      </rPr>
      <t>:</t>
    </r>
    <r>
      <rPr>
        <sz val="12"/>
        <rFont val="宋体"/>
        <family val="0"/>
      </rPr>
      <t>净结余</t>
    </r>
  </si>
  <si>
    <r>
      <t xml:space="preserve">   </t>
    </r>
    <r>
      <rPr>
        <sz val="12"/>
        <rFont val="宋体"/>
        <family val="0"/>
      </rPr>
      <t>结转下年的支出</t>
    </r>
  </si>
  <si>
    <t>调入资金</t>
  </si>
  <si>
    <r>
      <t xml:space="preserve">          </t>
    </r>
    <r>
      <rPr>
        <sz val="12"/>
        <rFont val="宋体"/>
        <family val="0"/>
      </rPr>
      <t>净结余</t>
    </r>
  </si>
  <si>
    <t xml:space="preserve">调入预算稳定调节基金 </t>
  </si>
  <si>
    <r>
      <t>收</t>
    </r>
    <r>
      <rPr>
        <b/>
        <sz val="14"/>
        <rFont val="Times New Roman"/>
        <family val="0"/>
      </rPr>
      <t xml:space="preserve"> </t>
    </r>
    <r>
      <rPr>
        <b/>
        <sz val="14"/>
        <rFont val="宋体"/>
        <family val="0"/>
      </rPr>
      <t>入</t>
    </r>
    <r>
      <rPr>
        <b/>
        <sz val="14"/>
        <rFont val="Times New Roman"/>
        <family val="0"/>
      </rPr>
      <t xml:space="preserve"> </t>
    </r>
    <r>
      <rPr>
        <b/>
        <sz val="14"/>
        <rFont val="宋体"/>
        <family val="0"/>
      </rPr>
      <t>总</t>
    </r>
    <r>
      <rPr>
        <b/>
        <sz val="14"/>
        <rFont val="Times New Roman"/>
        <family val="0"/>
      </rPr>
      <t xml:space="preserve"> </t>
    </r>
    <r>
      <rPr>
        <b/>
        <sz val="14"/>
        <rFont val="宋体"/>
        <family val="0"/>
      </rPr>
      <t>计</t>
    </r>
  </si>
  <si>
    <r>
      <t>支</t>
    </r>
    <r>
      <rPr>
        <b/>
        <sz val="14"/>
        <rFont val="Times New Roman"/>
        <family val="0"/>
      </rPr>
      <t xml:space="preserve"> </t>
    </r>
    <r>
      <rPr>
        <b/>
        <sz val="14"/>
        <rFont val="宋体"/>
        <family val="0"/>
      </rPr>
      <t>出</t>
    </r>
    <r>
      <rPr>
        <b/>
        <sz val="14"/>
        <rFont val="Times New Roman"/>
        <family val="0"/>
      </rPr>
      <t xml:space="preserve"> </t>
    </r>
    <r>
      <rPr>
        <b/>
        <sz val="14"/>
        <rFont val="宋体"/>
        <family val="0"/>
      </rPr>
      <t>总</t>
    </r>
    <r>
      <rPr>
        <b/>
        <sz val="14"/>
        <rFont val="Times New Roman"/>
        <family val="0"/>
      </rPr>
      <t xml:space="preserve"> </t>
    </r>
    <r>
      <rPr>
        <b/>
        <sz val="14"/>
        <rFont val="宋体"/>
        <family val="0"/>
      </rPr>
      <t>计</t>
    </r>
  </si>
  <si>
    <t>附表三：</t>
  </si>
  <si>
    <r>
      <t>融安县(县本级）</t>
    </r>
    <r>
      <rPr>
        <b/>
        <sz val="18"/>
        <rFont val="黑体"/>
        <family val="0"/>
      </rPr>
      <t>201</t>
    </r>
    <r>
      <rPr>
        <b/>
        <sz val="18"/>
        <rFont val="黑体"/>
        <family val="0"/>
      </rPr>
      <t>8</t>
    </r>
    <r>
      <rPr>
        <b/>
        <sz val="18"/>
        <rFont val="黑体"/>
        <family val="0"/>
      </rPr>
      <t>年公共财政预算支出完成情况表</t>
    </r>
  </si>
  <si>
    <t>融安县财政局编                                                                                                    单位：万元</t>
  </si>
  <si>
    <t>项    目</t>
  </si>
  <si>
    <r>
      <t>201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年决算数</t>
    </r>
  </si>
  <si>
    <t>2018年预算数</t>
  </si>
  <si>
    <t>2018年调整预算数</t>
  </si>
  <si>
    <r>
      <t>201</t>
    </r>
    <r>
      <rPr>
        <b/>
        <sz val="14"/>
        <rFont val="宋体"/>
        <family val="0"/>
      </rPr>
      <t>8年决算数</t>
    </r>
  </si>
  <si>
    <t>完成调整预算数(%)</t>
  </si>
  <si>
    <t>比上年       增减（%）</t>
  </si>
  <si>
    <t>备                          注</t>
  </si>
  <si>
    <t xml:space="preserve">公共财政预算支出合计
</t>
  </si>
  <si>
    <t>基本支出包括：人员工资、商品服务、对个人和家庭补助等刚性支出</t>
  </si>
  <si>
    <r>
      <t xml:space="preserve">201 </t>
    </r>
    <r>
      <rPr>
        <b/>
        <sz val="12"/>
        <rFont val="黑体"/>
        <family val="0"/>
      </rPr>
      <t>一般公共服务</t>
    </r>
    <r>
      <rPr>
        <b/>
        <sz val="12"/>
        <rFont val="黑体"/>
        <family val="0"/>
      </rPr>
      <t>支出</t>
    </r>
  </si>
  <si>
    <t>一、基本支出9733万元。
二、项目支出5589万元，其中：其中：1.县委办154.67万元(其中机要局57.67万元)；2.政府办333万元（含电子政务外网信息化建设186万元、处纠20万元、民宗事务7万元、法制办2万元、信访事务5万元）；3.人大事务支出300万元（县乡人大代表活动及培训费150万元、融安县第十七届第三次代表大会150万元）；4.政协事务支出55万元；5.组织部631万元（扶贫工作队员含第一书记180.15万元、党员活动经费123.59万元、扶贫工作队员含第一书记线乡镇补贴75.6万元等）；6.宣传部96.3万元（含新闻中心经费60万元、中华网/人民网/中新网维护20万元）；7.监察局100.8万元（纪委派驻机构专项经费37.8万元、乡镇纪委经费24万元、党风廉政、巡察、办公设备等39万元）；8.统战部12万元；9.政法委82.1万元（含维稳经费20万元、社会治安综合治理信息化建设项目28万元）；10.接待办200万元；11.机关后勤65.5万元；12.审计局33万元；13.财政局259万元；14.统计局80.04万元（含第四次全国经济普查30万元、城乡一体化抽样调查19万元）；15.总工会8.52万元；16.政务中心13.22万元；17.发改局40万元（含粮食局2万元）；18.国税局聘用人员工资24万元；19.全县税收征管经费200万元;20.团委20万元；21.县直工委6万元；22.机构编制委员员17万元；23.绩效办5.84万元；24.妇联12万元；25.老干部局16.82万元；26.地税局61.9万元（含助征员工资及保险44.4万元）；27.工商联1.5万元；28.补发2007－2008年公务员补贴200万元；29.全县国库集中支付系统升级及集中财务系统新建235万元。</t>
  </si>
  <si>
    <t>30.伙食补助539万元；31.扶贫绩效奖励232万元；32.县纪委办案区建设经费86万元；33.中秋节慰问贫困户80万元、34.政法委综治经费39万元；35.春节慰问离退休人员26万元；36.机关事务局公务用车管理信息平台建设经费24万元；37.组织部2018年七一困难党员活动经费8万元；38.长安保江水毁道路修建10万元；39.机关事务局车辆购置经费93万元；40.纪委监察干部培训及办案经费60万元；41.政法委办公楼维修改造52万元；42.政府办购置内公经费25万元；43.组织离退休干部党组书记工作补贴经费6.12万元；44.县直机关小车队人员工资和办公费5.65万元；45.机关事务管理局拨县政府大院保安人员值班补助8.50万元；46.市场监督局申请国家服务业标准试点建设经费及评估费30万元；47.粤桂扶贫协作挂职干部配套工作经费4万元。48.三月三活动经费2万元；49.大将政府购买中海达测绘仪器费3万元；50.侨联春节慰问活动经费2万元；51.编办项目经费3万元。52.老干部局项目经费15万元；53.从其他支出调剂安排全县招商经费200万元；54.从其他支出调剂安排全县征管经费200万元。55.从其他支出调剂安排维稳经费100万元；56.从其他支出调剂安排人民银行业务费用10万元；57.从其他支出调剂安排税务局征管经费3万元。三、从存量安排相关经费科目调整支出3485万元，其中：1.柳州市次域中心城市长期规划费126万元；2.奖励性绩效833万元；3.市级非贫困村集体经济发展县本级配套资金635万元；4.接待办会议经费99万元；5.宣传部宣传经费74万元；6.政府办运转经费24万元；7.组织部脱贫摘帽经费129万元。</t>
  </si>
  <si>
    <t>四、地方发债安排3347万元，其中：档案馆建设400万元，焦柳铁路电气化改造工程2947万元。
五、上级专款支出312万元。民族专项资金支出49万元、其他群众团体事务经费支99万元、2018年文化类乡村振兴公共服务能力提升计划资金66万元、业军转干部生活困难补助24万元。</t>
  </si>
  <si>
    <r>
      <t xml:space="preserve">203 </t>
    </r>
    <r>
      <rPr>
        <b/>
        <sz val="12"/>
        <rFont val="宋体"/>
        <family val="0"/>
      </rPr>
      <t>国防支出</t>
    </r>
  </si>
  <si>
    <t>一、基本支出80万元。
二、项目支出81万元，其中：1.民兵事务支出50万元，武装部议军项目经费31万元</t>
  </si>
  <si>
    <r>
      <t xml:space="preserve">204 </t>
    </r>
    <r>
      <rPr>
        <b/>
        <sz val="12"/>
        <rFont val="宋体"/>
        <family val="0"/>
      </rPr>
      <t>公共安全支出</t>
    </r>
  </si>
  <si>
    <t>一、基本支出7181万元。
二、项目支出1419万元，其中：1.公安局831万元（含全县禁毒经费45万元、融安县看守所经费98.7万元、监舍维修70万元、监管场所医护人员补贴经费51.2万元、民警加班201.07万元、办公大楼采购经费90万元、）；2.检察院30.14万元（民警加班费14.76万元、赵彦军治疗费12万元）；3.法院29.57万元；4.司法局35万元；5.交警队77.72万元（含网络运维15万元、车管经费30万元）；6.武警中队105.3万元；7.消防大队320万元。
  三、从存量安排奖励绩效科目调整支出773万元，其中：奖励性绩效301万元、检察院司改绩效及加班补贴141万元、公安局禁毒经费及加班补助63万元、警队道路交通设施经费140万元。 四、上级专款支出2115万元。其中：政法经费支出1559万元、拘留所戒毒所建设支出411万元、两庭建设经费100万元、社区矫正经费20万元。</t>
  </si>
  <si>
    <r>
      <t xml:space="preserve">205 </t>
    </r>
    <r>
      <rPr>
        <b/>
        <sz val="12"/>
        <rFont val="宋体"/>
        <family val="0"/>
      </rPr>
      <t>教育支出</t>
    </r>
  </si>
  <si>
    <r>
      <t>一、基本支出29798万元。
二、项目支出</t>
    </r>
    <r>
      <rPr>
        <sz val="12"/>
        <rFont val="宋体"/>
        <family val="0"/>
      </rPr>
      <t>7351</t>
    </r>
    <r>
      <rPr>
        <sz val="12"/>
        <rFont val="宋体"/>
        <family val="0"/>
      </rPr>
      <t>万元，其中：1.教育局1930.9万元（含中小学校园整改工作300万元、特岗教师基本养老保险经费90万元、义均达标验收设备采购300万元、教师培训费150万元、营养午餐196万元、教育费附加安排的支出629.2万元）；2.教研室66万元（含初中、高中报名费58万元）；3.教育核算中心297.62万元（含小、中学生活管理员工资及保险202万元）；4.融安县高级中学386万元；5.融安县二中150万元；6.职业技术学校9.04万元；7.学生资助管理中心100万元（含贫困大学新生入学补助45万元、农村义务教育阶段家庭经济困难寄宿生生活补助55万元）；8.实验幼儿园10万元；9.党校2万元</t>
    </r>
    <r>
      <rPr>
        <sz val="12"/>
        <rFont val="宋体"/>
        <family val="0"/>
      </rPr>
      <t>;10.教育基建项目4400万元。</t>
    </r>
    <r>
      <rPr>
        <sz val="12"/>
        <rFont val="宋体"/>
        <family val="0"/>
      </rPr>
      <t xml:space="preserve">  三、地方发债安排5500万元，其中：1.融安高中迁建项目5500万元。</t>
    </r>
  </si>
  <si>
    <t>四、存量安排相关经费经费科目调整支出864万元。其中：高考奖励经费319万元、融中扶贫绩效、伙食补助63万元、教育局项目建设工程款257万元、教育核算中心老师抚恤费及扶贫绩效奖励77万元。
五、上级专款支出1192万元。其中：学前教育免保教费156万元、农村义务教育学生营养改善计划976万元，2018年地方教育附加非基本建设项目支出50万元、民族教育发展资金7万元。</t>
  </si>
  <si>
    <r>
      <t xml:space="preserve">206 </t>
    </r>
    <r>
      <rPr>
        <b/>
        <sz val="12"/>
        <rFont val="宋体"/>
        <family val="0"/>
      </rPr>
      <t>科学技术支出</t>
    </r>
  </si>
  <si>
    <t>一、基本支出182万元。
二、项目支出70万元，其中：1.科学技术协会经费30万元；2.科技局40万元（含发明专利20万元、科技计划专项10万元）。三、上级专款39万元。其中：2018年脱贫攻坚贫困村科级特派员工资补助经费16万元、2018年自治区农科院市县合作类项目经费7万元、基层科普行动计划6万元、2018年基层科普和广西科普惠农兴村计划资金12万元。</t>
  </si>
  <si>
    <r>
      <t xml:space="preserve">207 </t>
    </r>
    <r>
      <rPr>
        <b/>
        <sz val="12"/>
        <rFont val="宋体"/>
        <family val="0"/>
      </rPr>
      <t>文化体育与传媒支出</t>
    </r>
  </si>
  <si>
    <t>一、基本支出903万元。
二、项目支出147.5万元，其中：1.文化体育新闻出版广电局135.5万元（含体育馆水电费及日常维修费20万元、柳州广电中心专栏费25万元、第二届运动会经费60万元、老年体协、乒乓球协会活动经费6万元）；2.文联12万元。
三、上级专款支出1153万元。其中：地方公共文化服务体系建设862万元，2018年美术馆 公共图书馆 文化馆（站）免费开放专项资金支出98万元，2018年度城镇数字影院建设扶持资金60万元、2018年文化人才专项经10万元。</t>
  </si>
  <si>
    <r>
      <t xml:space="preserve">208 </t>
    </r>
    <r>
      <rPr>
        <b/>
        <sz val="12"/>
        <rFont val="宋体"/>
        <family val="0"/>
      </rPr>
      <t>社会保障和就业支出</t>
    </r>
  </si>
  <si>
    <t xml:space="preserve">一、基本支出11289万元。（包括离退休人员生活补助支出增加2400万元、春节慰问支出增加173万元、各单位社保缴费）
二、项目支出3539万元，其中：1.民政局1819.14万元（含2018年高龄老年人生活补贴620.万元、2018农村特困人员供养生活费500万元、优抚对象生活补助县级配套经费10万元、2018年现役军人优待金300万元、2017年退役士兵自主就业金30万元、农村低保县级配套50万元、2018年特困人员护理费50万元）；2.人力资源和社会保障局678万元（含财政对特定对象参加城乡居民基本养老保险的补助79.5万元、财政城乡居民基本养老保险基金的补补贴240.33万元、人社局农民工应急周转金30万元、人社局农民工迎春座谈会工作经费8万元、贫困劳动力调查登记经费9万元、2018年贫困户异地搬迁就业培训工作经费8万元；长安镇就业社会保障服务中心项目工程款61万元）；3.军供应站11万元；4.残疾人联合会28.76万元；5.弥补企业养老金1000万元；6.补2017年全县干部职工社保缴费100万元；7.红十字会业务经费3万元。
三、从存量安排相关经费科目调整支出7532万元：其中：1.弥补机关养老保险基金缺口7000万元、2.机关事业单位养老保险缴费及职业年金缴费150万元，人社局及二层单位扶贫效，社会保险缴费128万元。                     四、上级专款支出 16129万元。其中：机关事业单位基本养老保险基金的补助 1087万元，在乡复员、退伍军人生活补助 975万元，农村特困人员救助供养支出1277万元，财政对城乡居民基本养老保险5537万元， 城乡低保资金 4915万元，残疾人生活和护理补贴 287万元、 自然灾害生活补助 244万元。                                                </t>
  </si>
  <si>
    <r>
      <t xml:space="preserve">210 </t>
    </r>
    <r>
      <rPr>
        <b/>
        <sz val="12"/>
        <rFont val="宋体"/>
        <family val="0"/>
      </rPr>
      <t>医疗卫生与计划生育支出</t>
    </r>
  </si>
  <si>
    <t>一、基本支出6933万元。
二、项目支出2501万元，其中：1.卫生和计划生育局1219.72万元（含艾滋病防治县级配套经费33.05万元、2018年农村居民独生子女保健费40万元、非财政拨款企事业实行计划生育退休后增加待遇经费210万元、计生家庭参合缴费补助450万元、引进和激励医疗卫生人才经费100万元、卫计四害经费16万元、卫计局购买120救护车168万元、卫生监督所服装费5万元）；2.疾控中心5万元；3.市场监督局50万元；4.120急救中心1.5万元；5.人力资源和社会保障局1036.04万元（含建档立卡贫困人口个人缴费补助117.96万元、城乡居民医疗保险765.08万元、企业离休干部医疗费148万元）。
 三、从存量安排相关经费科目调整支出569万元，卫计局及二层单位扶贫绩效、社保缴费、伙食补助等经费。    四、上级专款支出19330万元，其中：乡镇卫生院基本药物制度补助541万元，基本公共卫生服务补助1410万元，财政对城乡居民基本医疗保险13133万元，基层医疗卫生机构能力建设项目752万元，城乡医疗救助1220万元，优抚医疗求助101万元，重大公共卫生服务468万元。</t>
  </si>
  <si>
    <r>
      <t xml:space="preserve">211 </t>
    </r>
    <r>
      <rPr>
        <b/>
        <sz val="12"/>
        <rFont val="宋体"/>
        <family val="0"/>
      </rPr>
      <t>节能环保支出</t>
    </r>
  </si>
  <si>
    <t>一、基本支出174万元。
二、项目支出542万元，其中：1.环境保护局71万元（含重点工业企业监督性监测36万元、生态及农村环境质量监测经费10万元、对城区大气、噪声、地表水、饮用水源等环境质量监测费用20万元、全国第二次污染源普查经费81万元、2018年度生态乡镇创建工作经费17万元、）、乡镇清洁乡村工作经费374万元。三、从存量安排相关经费科目调整530万元
四、上级专款支出 238万元，其中:材质林业生态保护恢复151万元，石漠化综合治理工程87万元。</t>
  </si>
  <si>
    <r>
      <t xml:space="preserve">212 </t>
    </r>
    <r>
      <rPr>
        <b/>
        <sz val="12"/>
        <rFont val="宋体"/>
        <family val="0"/>
      </rPr>
      <t>城乡社区支出</t>
    </r>
  </si>
  <si>
    <t>一、基本支出1016万元。
二、项目支出15651万元。其中：1.住建局79万元（含骑楼街工作经费20万元、住建局编制浮石镇污水处理厂突发事件资金4万元、、住建局政务大楼物业管理费7万元、、住建局 商务中心主楼二次装修及审查费32万元、）；2.市容管理局134.4万元（含城管执法53.98万元、园林管理63.16万元）；3.乡村办73万元（含先进村屯奖励50万元，乡村保洁工具采购及宣传费23万元）；4.人防办109.5万元（含补2017年人防办人防建设专项经费103.5万元），5、火车站东移工程款4000万元；6.城区道路清洁费、市场化营运管理费98万元；7.泗顶镇泗顶村饮水安全工程资金20万元；8.金桔基地水肥一体化接电工程项目资金27万元；9.浮石镇新兴大道工程资金63万元；10.长安大桥高架维修资金5万元、燃气管理站宣传经费2万元；11.广西瑞通五颜六色国有建设使用土地收购4238万元；12.征地办征地补偿款3197万元、公安局维修改造工程及天网工程390万元；13.市容局各项工作经费1094万元；14.经贸局工业园区管理费300万元；15.交通局公路差距费96万元；16.市容局路灯照明、清洁费248万元；17.县法院审判大楼工程款50万元；18.审计局委托业务费95万元。 三.存量安排相关经费经费科目调整支出889万元。其中：住建局130万元、水利局593万元、市容局72万元、交通局94万元。                                                                                   四、地方发债安排4967万元，其中：1.焦柳铁路电气化改造工程4667万元；2.农村太阳能路灯安装200万元；3.大良至沙坪道路建设100万元。  五.专款调增支出4522万元：其中：1.2018年“美丽广西·宜居乡村”农村改厕改厨1967万元；2.长安镇污水管网建设900万元。3.2018年“美丽广西·宜居乡村”村屯公共照明试点项目36万元；4.农村基础设施建设项目38万元，5.“美丽柳州“乡村建设综合示范建设500万元，6.融安县城污水管网建设经费1400万元。</t>
  </si>
  <si>
    <t>213 农林水支出</t>
  </si>
  <si>
    <t>一、基本支出6731万元。
二、项目支出4898万元，其中：1.农业局农105万元（含农村土地承包经营权确权颁证登记100万元）；2.水产畜牧局53.52万元（含村级防疫员防疫注射补助经费27万元、融安县融江水上综合执法大队专用经费10万元）；3.农机局19万元；4.糖办2万元；5.林业局105万元（含林地及森林资源变更调查经费10万元、竹木流通执法办案经费10万元、森林防火经费30万元、三锁自然保护区经费10万元、矿区及非法占用林地复绿工程20万元）；6.水利局300万元（从水资源费历年结余中安排万元）；7.村干绩效450万元；8.扶贫办915.4万元（精准扶贫工作经费905万元）；9.农村一事一议资金613万元，10.全县特色产业发展扶持资金（含龙舟赛、金桔节）1800万元；11.农村信用信息系统录入资金100万元；12.农村金融改革费20万元；13.西山林场7.2万元；14.移民局32万元，（含项目管理费30）；15.补2017年村干工资50万元。 16、安香杉产业振兴规划（2018年－2030年）》设计费20万元、17.扶贫项目经费14万元；18.018年防汛抗旱经费113万元；19.移民局移民搬迁入户生活补助52万元；20、浮石镇木瓜村3个屯安全饮水工程项目资金51万元；21.农业局禁渔期渔民生活补助21万元；22.水产畜牧局－融安县2017年养殖业产业项目水产项目经费5万元；23.移民局开展易地扶贫搬迁工作过度安置和误工费5万元。24、糖办2015年中央财政现代农业发展资金糖料蔗项目水毁修复23万元。25、从其他支出调剂安排扶贫项目经费22万元。
三、地方发债安排3149万元。长安大道工程建设3149万元.   四.上级专款支出59057万元。其中： 农村基础设施建设24260万元，生产发展4649万元，扶贫贷款奖补和贴息2568万元，农业保险保费补贴1021万元，农村人畜饮水879万元，森林培育690万元，森林生态效益补偿1330万元，水利工程建设与维护1625万元，防汛支出2318万元，农田水利2157万元，其他扶贫19639万元，农业生产支持补贴235万元。</t>
  </si>
  <si>
    <r>
      <t xml:space="preserve">214 </t>
    </r>
    <r>
      <rPr>
        <b/>
        <sz val="12"/>
        <rFont val="宋体"/>
        <family val="0"/>
      </rPr>
      <t>交通运输支出</t>
    </r>
  </si>
  <si>
    <t>一、基本支出577万元。
二、项目支出166万元，其中：1.安全生产监督局12.5万元；2.经济贸易局128万元（含工业集中区规划环境影响评价报告书30万元、限额以上服务企业统计劳务费10万元、磨铸造厂等资产评估经费18万元、资产管理公司经营性资产管理经费49万元、）；3.泗顶矿管理处26.66万元（含水厂经营费10万元、）。
三、上级专款支出2100万元。工业园区基础设施建设2100万元。</t>
  </si>
  <si>
    <r>
      <t xml:space="preserve">215 </t>
    </r>
    <r>
      <rPr>
        <b/>
        <sz val="12"/>
        <rFont val="宋体"/>
        <family val="0"/>
      </rPr>
      <t>资源勘探信息等支出</t>
    </r>
  </si>
  <si>
    <r>
      <t>一、基本支出553万元。
二、项目支出121.09万元，其中：1.经贸局77.18万元：其中工业园区水源认证编制费23.72万元、规模企业统计劳务费7.3万元、其他46.16万元；2.泗顶矿区管理处17.53万元：其中水厂运营费4.17万元、水厂经营补偿金10万元、其他3.36万元；3.安监局26.38万元：安全隐患排查经费6.38万元、安全生产宣传费20万元。  三、上级专款支出3450</t>
    </r>
    <r>
      <rPr>
        <sz val="12"/>
        <rFont val="宋体"/>
        <family val="0"/>
      </rPr>
      <t xml:space="preserve">万元。              </t>
    </r>
  </si>
  <si>
    <r>
      <t xml:space="preserve">216 </t>
    </r>
    <r>
      <rPr>
        <b/>
        <sz val="12"/>
        <rFont val="宋体"/>
        <family val="0"/>
      </rPr>
      <t>商业服务业等支出</t>
    </r>
  </si>
  <si>
    <t>一、基本支出107万元。
二、项目支出134.21万元，其中：1.市场开发服务中心8.32万元；2.旅游局112万元（编制融安全域旅游总体规划110万元）；3.供销社13.89万元（含退休人员补差13.89万元）。
三、上级专款支出309万元。其中：民贸民品贷款贴息资金26万元，服务业发展专项120万元，2018年自治区供销合作社综合改革项目资金78万元，外经贸发展专项茧丝绸项目资65万元，旅游发展专项经费20万元</t>
  </si>
  <si>
    <r>
      <t xml:space="preserve">217 </t>
    </r>
    <r>
      <rPr>
        <b/>
        <sz val="12"/>
        <rFont val="宋体"/>
        <family val="0"/>
      </rPr>
      <t>金融支出</t>
    </r>
  </si>
  <si>
    <r>
      <t xml:space="preserve">220 </t>
    </r>
    <r>
      <rPr>
        <b/>
        <sz val="12"/>
        <rFont val="宋体"/>
        <family val="0"/>
      </rPr>
      <t>国土海洋气象等支出</t>
    </r>
  </si>
  <si>
    <t>一、基本支出1190万元。
二、项目支出207万元，其中：1.国土资源局143.5万元（含2000国家大地坐标转换技术服务费45万元、地质灾害防治综合专项30万元、矿产资源规划编制、评审、出版费24万元、城镇低效用地再开发工作专项经费24.5在万元）；2.地震局5.9万元；3.人工天气影响中心15万元。4.国土监察大队17.02万元。5.发改局粮食系统改制职工基地补偿款26万元
三、上级专款支出1902万元。其中：推进土地整治40万元，2015年“小块拼大块”耕地整治奖励补助39万元，2017年8－10月耕地开垦经费387万元，二期整县推进土地整治重大工程项目经费1183万元，地质灾害治理及应急演练项目经费130万元，地质遗迹保护项目经费35万元。土地变更调查与遥感监测工作补助经费13万元。</t>
  </si>
  <si>
    <r>
      <t xml:space="preserve">221 </t>
    </r>
    <r>
      <rPr>
        <b/>
        <sz val="12"/>
        <rFont val="宋体"/>
        <family val="0"/>
      </rPr>
      <t>住房保障支出</t>
    </r>
  </si>
  <si>
    <t>一、基本支出2058万元。
二、项目支出31万元，其中：1.房产管理所20万元，廉租住房小区维修资2万元，房管所机房电费和白蚁防治车维护费9万元。
三、上级专款支出8062万元。其中： 棚户区改造432万元，农村危房改造6170万元，公共租赁住房660万元，其他保障性安居工程支出800万元，</t>
  </si>
  <si>
    <r>
      <t xml:space="preserve">222 </t>
    </r>
    <r>
      <rPr>
        <b/>
        <sz val="12"/>
        <rFont val="宋体"/>
        <family val="0"/>
      </rPr>
      <t>粮油物资储备支出</t>
    </r>
  </si>
  <si>
    <r>
      <t>一、基本支出78.5万元。
二、项目支出15.50万元</t>
    </r>
    <r>
      <rPr>
        <sz val="12"/>
        <color indexed="8"/>
        <rFont val="宋体"/>
        <family val="0"/>
      </rPr>
      <t>。其中：发改局浮石长隆粮库维修工程款12万元，发改局浮石长隆粮库图纸设计1.50万元，重金属监测采样工作经费2万元。</t>
    </r>
  </si>
  <si>
    <r>
      <t xml:space="preserve">227 </t>
    </r>
    <r>
      <rPr>
        <b/>
        <sz val="12"/>
        <rFont val="宋体"/>
        <family val="0"/>
      </rPr>
      <t>预备费</t>
    </r>
  </si>
  <si>
    <r>
      <t>232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0"/>
      </rPr>
      <t xml:space="preserve">233 </t>
    </r>
    <r>
      <rPr>
        <b/>
        <sz val="12"/>
        <rFont val="宋体"/>
        <family val="0"/>
      </rPr>
      <t>地方政府付息支出、债务发行费支出</t>
    </r>
  </si>
  <si>
    <r>
      <t xml:space="preserve">229 </t>
    </r>
    <r>
      <rPr>
        <b/>
        <sz val="12"/>
        <rFont val="宋体"/>
        <family val="0"/>
      </rPr>
      <t>其他支出</t>
    </r>
  </si>
  <si>
    <r>
      <t xml:space="preserve">  一、科目调剂调减10995万元。</t>
    </r>
    <r>
      <rPr>
        <sz val="12"/>
        <rFont val="宋体"/>
        <family val="0"/>
      </rPr>
      <t>其中：1.调剂奖励绩效6200万元；2.债务付息支出2100万元；3.抚恤费支出500万元；3、全县招商经费200万元；4.全县税收征管经费200万元；5.全县优秀人员奖励100万元；6.全县维稳经费100万元；7.全县财务人员培训85万元；8.人民银行费用10万元。9.动用预备费支出1500万元。</t>
    </r>
    <r>
      <rPr>
        <b/>
        <sz val="12"/>
        <rFont val="宋体"/>
        <family val="0"/>
      </rPr>
      <t>二、从存量安排相关经费调减该项科目支出14161万元</t>
    </r>
    <r>
      <rPr>
        <sz val="12"/>
        <rFont val="宋体"/>
        <family val="0"/>
      </rPr>
      <t>。</t>
    </r>
  </si>
  <si>
    <t>附表四：</t>
  </si>
  <si>
    <t>融安县2018年政府性基金决算支出明细表</t>
  </si>
  <si>
    <r>
      <t>编制单位：融安县财政局                                    2019年7月1</t>
    </r>
    <r>
      <rPr>
        <sz val="12"/>
        <rFont val="宋体"/>
        <family val="0"/>
      </rPr>
      <t>1</t>
    </r>
    <r>
      <rPr>
        <sz val="12"/>
        <rFont val="宋体"/>
        <family val="0"/>
      </rPr>
      <t>日                                             单位：万元</t>
    </r>
  </si>
  <si>
    <t>2017年
决算收入</t>
  </si>
  <si>
    <t>2018年
决算收入</t>
  </si>
  <si>
    <t>比上年       增减%</t>
  </si>
  <si>
    <t>2017年
决算支出</t>
  </si>
  <si>
    <t>2018年
决算支出</t>
  </si>
  <si>
    <t>一、新菜地开发建设基金收入</t>
  </si>
  <si>
    <t>一、文化体育与传媒支出</t>
  </si>
  <si>
    <t>二、新增建设用地土地有偿使用费收入</t>
  </si>
  <si>
    <t>二、社会保障和就业支出</t>
  </si>
  <si>
    <t>三、育林基金收入</t>
  </si>
  <si>
    <r>
      <t xml:space="preserve">     </t>
    </r>
    <r>
      <rPr>
        <sz val="12"/>
        <rFont val="宋体"/>
        <family val="0"/>
      </rPr>
      <t>大中型水库移民后期扶持基金支出</t>
    </r>
  </si>
  <si>
    <t>四、森林植被恢复费</t>
  </si>
  <si>
    <t xml:space="preserve">  小型水库移民扶助基金及对应专项债务收入安排的支出</t>
  </si>
  <si>
    <t>五、地方水利建设基金收入</t>
  </si>
  <si>
    <t>三、城乡社区事务支出</t>
  </si>
  <si>
    <r>
      <t xml:space="preserve">      </t>
    </r>
    <r>
      <rPr>
        <sz val="12"/>
        <rFont val="宋体"/>
        <family val="0"/>
      </rPr>
      <t>地方水利建设基金划转收入</t>
    </r>
  </si>
  <si>
    <r>
      <t xml:space="preserve">      </t>
    </r>
    <r>
      <rPr>
        <sz val="12"/>
        <rFont val="宋体"/>
        <family val="0"/>
      </rPr>
      <t>政府住房基金支出</t>
    </r>
  </si>
  <si>
    <r>
      <t xml:space="preserve">      </t>
    </r>
    <r>
      <rPr>
        <sz val="12"/>
        <rFont val="宋体"/>
        <family val="0"/>
      </rPr>
      <t>地方其他水利建设基金收入</t>
    </r>
  </si>
  <si>
    <t xml:space="preserve">  国有土地使用权出让收入及对应专项债务收入安排的支出</t>
  </si>
  <si>
    <t>六、国家重大水利工程建设基金收入</t>
  </si>
  <si>
    <r>
      <t xml:space="preserve">      </t>
    </r>
    <r>
      <rPr>
        <sz val="12"/>
        <rFont val="宋体"/>
        <family val="0"/>
      </rPr>
      <t>城市公用事业附加安排的支出</t>
    </r>
  </si>
  <si>
    <t>七、残疾人就业保障金收入</t>
  </si>
  <si>
    <t xml:space="preserve">  国有土地收益基金及对应专项债务收入安排的支出</t>
  </si>
  <si>
    <t>八、政府住房基金收入</t>
  </si>
  <si>
    <r>
      <t xml:space="preserve">      </t>
    </r>
    <r>
      <rPr>
        <sz val="12"/>
        <rFont val="宋体"/>
        <family val="0"/>
      </rPr>
      <t>农业土地开发资金支出</t>
    </r>
  </si>
  <si>
    <t>九、城市公用事业附加收入</t>
  </si>
  <si>
    <r>
      <t xml:space="preserve">      </t>
    </r>
    <r>
      <rPr>
        <sz val="12"/>
        <rFont val="宋体"/>
        <family val="0"/>
      </rPr>
      <t>新增建设用地有偿使用费安排的支出</t>
    </r>
  </si>
  <si>
    <t>十、国有土地收益基金收入</t>
  </si>
  <si>
    <t xml:space="preserve">  污水处理费及对应专项债务收入安排的支出</t>
  </si>
  <si>
    <t>十一、农业土地开发资金收入</t>
  </si>
  <si>
    <t xml:space="preserve">  城市基础设施配套费及对应专项债务收入安排的支出</t>
  </si>
  <si>
    <t>十二、国有土地使用权出让收入</t>
  </si>
  <si>
    <t>三、农林水支出</t>
  </si>
  <si>
    <r>
      <t xml:space="preserve">      </t>
    </r>
    <r>
      <rPr>
        <sz val="12"/>
        <rFont val="宋体"/>
        <family val="0"/>
      </rPr>
      <t>土地出让价款收入</t>
    </r>
  </si>
  <si>
    <r>
      <t xml:space="preserve">  </t>
    </r>
    <r>
      <rPr>
        <sz val="12"/>
        <rFont val="宋体"/>
        <family val="0"/>
      </rPr>
      <t>　新菜地开发建设基金支出</t>
    </r>
  </si>
  <si>
    <r>
      <t xml:space="preserve">      </t>
    </r>
    <r>
      <rPr>
        <sz val="12"/>
        <rFont val="宋体"/>
        <family val="0"/>
      </rPr>
      <t>补缴的土地价款</t>
    </r>
  </si>
  <si>
    <r>
      <t xml:space="preserve">  </t>
    </r>
    <r>
      <rPr>
        <sz val="12"/>
        <rFont val="宋体"/>
        <family val="0"/>
      </rPr>
      <t>　育林基金支出</t>
    </r>
  </si>
  <si>
    <r>
      <t xml:space="preserve">       </t>
    </r>
    <r>
      <rPr>
        <sz val="12"/>
        <color indexed="8"/>
        <rFont val="宋体"/>
        <family val="0"/>
      </rPr>
      <t>划拨土地收入</t>
    </r>
  </si>
  <si>
    <r>
      <t xml:space="preserve">      </t>
    </r>
    <r>
      <rPr>
        <sz val="12"/>
        <rFont val="宋体"/>
        <family val="0"/>
      </rPr>
      <t>森林植被恢复费安排的支出</t>
    </r>
  </si>
  <si>
    <r>
      <t xml:space="preserve">      </t>
    </r>
    <r>
      <rPr>
        <sz val="12"/>
        <rFont val="宋体"/>
        <family val="0"/>
      </rPr>
      <t>缴纳新增建设用地有偿使用费</t>
    </r>
  </si>
  <si>
    <r>
      <t xml:space="preserve">      </t>
    </r>
    <r>
      <rPr>
        <sz val="12"/>
        <rFont val="宋体"/>
        <family val="0"/>
      </rPr>
      <t>中央水利建设基金支出</t>
    </r>
  </si>
  <si>
    <r>
      <t xml:space="preserve">      </t>
    </r>
    <r>
      <rPr>
        <sz val="12"/>
        <rFont val="宋体"/>
        <family val="0"/>
      </rPr>
      <t>其他土地出让收入</t>
    </r>
  </si>
  <si>
    <r>
      <t xml:space="preserve">      </t>
    </r>
    <r>
      <rPr>
        <sz val="12"/>
        <rFont val="宋体"/>
        <family val="0"/>
      </rPr>
      <t>地方水利建设基金支出</t>
    </r>
  </si>
  <si>
    <t>十三、大中型水库移民后期扶持基金收入</t>
  </si>
  <si>
    <r>
      <t xml:space="preserve">      </t>
    </r>
    <r>
      <rPr>
        <sz val="12"/>
        <rFont val="宋体"/>
        <family val="0"/>
      </rPr>
      <t>大中型水库库区基金支出</t>
    </r>
  </si>
  <si>
    <t>十四、大中型水库库区基金收入</t>
  </si>
  <si>
    <r>
      <t xml:space="preserve">      </t>
    </r>
    <r>
      <rPr>
        <sz val="12"/>
        <rFont val="宋体"/>
        <family val="0"/>
      </rPr>
      <t>国家重大水利工程建设基金支出</t>
    </r>
  </si>
  <si>
    <t>十五、彩票公益金收入</t>
  </si>
  <si>
    <t>四、资源勘探信息等支出</t>
  </si>
  <si>
    <t>十六、城市基础设施配套费收入</t>
  </si>
  <si>
    <r>
      <t xml:space="preserve">      </t>
    </r>
    <r>
      <rPr>
        <sz val="12"/>
        <rFont val="宋体"/>
        <family val="0"/>
      </rPr>
      <t>新型墙体材料专项基金支出</t>
    </r>
  </si>
  <si>
    <t>五、商业服务业等支出</t>
  </si>
  <si>
    <t xml:space="preserve">    旅游发展基金支出</t>
  </si>
  <si>
    <t>十七、水库移民扶助基金收入</t>
  </si>
  <si>
    <t>六、其他支出</t>
  </si>
  <si>
    <t>十八、国家电影事业发展专项资金收入</t>
  </si>
  <si>
    <t xml:space="preserve">  其他政府性基金及对应专项债务收入安排的支出</t>
  </si>
  <si>
    <t>十九、污水处理费收入</t>
  </si>
  <si>
    <t xml:space="preserve">  彩票公益金及对应专项债务收入安排的支出</t>
  </si>
  <si>
    <t>二十、其他政府性基金收入</t>
  </si>
  <si>
    <t xml:space="preserve">  七、地方政府专项债务付息支出</t>
  </si>
  <si>
    <t>八、债务发行费用支出</t>
  </si>
  <si>
    <t>收入合计</t>
  </si>
  <si>
    <t>支出合计</t>
  </si>
  <si>
    <t>转移性收入</t>
  </si>
  <si>
    <t>转移性支出</t>
  </si>
  <si>
    <r>
      <t xml:space="preserve">    </t>
    </r>
    <r>
      <rPr>
        <sz val="12"/>
        <rFont val="宋体"/>
        <family val="0"/>
      </rPr>
      <t>政府性基金转移收入</t>
    </r>
  </si>
  <si>
    <r>
      <t xml:space="preserve">    </t>
    </r>
    <r>
      <rPr>
        <sz val="12"/>
        <rFont val="宋体"/>
        <family val="0"/>
      </rPr>
      <t>政府性基金转移支付</t>
    </r>
  </si>
  <si>
    <r>
      <t xml:space="preserve">    </t>
    </r>
    <r>
      <rPr>
        <sz val="12"/>
        <rFont val="宋体"/>
        <family val="0"/>
      </rPr>
      <t>　政府性基金补助收入</t>
    </r>
  </si>
  <si>
    <r>
      <t xml:space="preserve">    </t>
    </r>
    <r>
      <rPr>
        <sz val="12"/>
        <rFont val="宋体"/>
        <family val="0"/>
      </rPr>
      <t>　政府性基金补助支出</t>
    </r>
  </si>
  <si>
    <r>
      <t xml:space="preserve">    </t>
    </r>
    <r>
      <rPr>
        <sz val="12"/>
        <rFont val="宋体"/>
        <family val="0"/>
      </rPr>
      <t>　政府性基金上解收入</t>
    </r>
  </si>
  <si>
    <r>
      <t xml:space="preserve">    </t>
    </r>
    <r>
      <rPr>
        <sz val="12"/>
        <rFont val="宋体"/>
        <family val="0"/>
      </rPr>
      <t>　政府性基金上解支出</t>
    </r>
  </si>
  <si>
    <t xml:space="preserve">  地方政府专项债务转贷收入</t>
  </si>
  <si>
    <t>上年结余收入</t>
  </si>
  <si>
    <t>调出资金</t>
  </si>
  <si>
    <t>收入总计</t>
  </si>
  <si>
    <t>支出总计</t>
  </si>
  <si>
    <t>附表五：</t>
  </si>
  <si>
    <r>
      <t>编制单位：融安县财政局                                 2019年7月1</t>
    </r>
    <r>
      <rPr>
        <sz val="12"/>
        <rFont val="宋体"/>
        <family val="0"/>
      </rPr>
      <t>1</t>
    </r>
    <r>
      <rPr>
        <sz val="12"/>
        <rFont val="宋体"/>
        <family val="0"/>
      </rPr>
      <t>日                                         单位：万元</t>
    </r>
  </si>
  <si>
    <t>科目名称</t>
  </si>
  <si>
    <r>
      <t>2017</t>
    </r>
    <r>
      <rPr>
        <b/>
        <sz val="12"/>
        <rFont val="宋体"/>
        <family val="0"/>
      </rPr>
      <t>年
决算数</t>
    </r>
  </si>
  <si>
    <t>2018年年初预算数</t>
  </si>
  <si>
    <t>2018年年度调整预算数</t>
  </si>
  <si>
    <r>
      <t>2018</t>
    </r>
    <r>
      <rPr>
        <b/>
        <sz val="12"/>
        <rFont val="宋体"/>
        <family val="0"/>
      </rPr>
      <t>年决算数</t>
    </r>
  </si>
  <si>
    <t>完成调整预算(%)</t>
  </si>
  <si>
    <r>
      <t>比上年增减</t>
    </r>
    <r>
      <rPr>
        <b/>
        <sz val="12"/>
        <rFont val="Times New Roman"/>
        <family val="0"/>
      </rPr>
      <t>%</t>
    </r>
  </si>
  <si>
    <t>支    出    方    向</t>
  </si>
  <si>
    <t>类</t>
  </si>
  <si>
    <t>款</t>
  </si>
  <si>
    <t>文化体育与传媒支出</t>
  </si>
  <si>
    <t>上级专款支出</t>
  </si>
  <si>
    <t>社会保障和就业支出</t>
  </si>
  <si>
    <t>上级专款支出778万元：基础设施建设和经济发展661万元、其他大中型水库移民后期扶持基金支出13万元、 基础设施建设和经济发展104万元.</t>
  </si>
  <si>
    <t>城乡社区支出</t>
  </si>
  <si>
    <t>一、项目支出23455万元：东圩村棚户区项目改造资金2000万元、工程项目结算审核费7万元、住建局污水处理费766万元，第二批次城乡用地增减挂钩节余指标交易费1278万元，潭头新林村旱改水项目1022万元，城市建设费用1696万元，国土局第三次土地调查工作经费100万元，征地奖励 400万元，水库移民局异地扶贫搬迁款 400万元，融安县社会保险事业局被征地农民养老补贴 758万元，融安县经济贸易局工业发展扶持奖励资金 124万元，产公司经营性资产维护及管理经费1423万元，工业园区“三通一平”项目经费750万元，民兵轻武器射击靶场改建扩建工程款57万元，农村基础设施建设91万元，土储中心土地出让业务费161万元。焦柳铁路改线融安段征地补偿款3000万元。学城初中部，中交建，河西河堤，三桥引桥等项目土地补偿款2000万;二、上级专款1623万元;三、专项债务安排支出5000万元。其中：焦柳铁路怀化至柳州电气化改造工程（融安县县城及浮石）3500万元；沙子乡古益村、桐木村土地整治750万元；融安县泗顶矿工矿废弃地增减挂钩项目500万元；安县桥板沙岭矿复垦项目150万元；融安县东起乡曹环铁矿复垦项目100万元。</t>
  </si>
  <si>
    <t>农林水支出</t>
  </si>
  <si>
    <t>资源勘探信息等支出</t>
  </si>
  <si>
    <t>商业服务业等支出</t>
  </si>
  <si>
    <t>一、上级专款支出43万元。  为旅游发展基金支43万元</t>
  </si>
  <si>
    <t>其他支出</t>
  </si>
  <si>
    <t>一、上级专款972万元。其中：1、   用于社会福利的彩票公益金支出114万元； 2、用于体育事业的彩票公益金支出104万元、3、 用于教育彩票公益金支出29万元、4用残疾人彩票公益金支出61万元、5、    用于扶贫彩票公益金支出100万元，6.用于城乡医疗救助的彩票公益金支出76万元；7.其他政府性基金及对应专项债务收入安排的支出488万元</t>
  </si>
  <si>
    <t>地方政府专项债务付息支出</t>
  </si>
  <si>
    <t>附表六：</t>
  </si>
  <si>
    <r>
      <t>融安县</t>
    </r>
    <r>
      <rPr>
        <sz val="14"/>
        <color indexed="8"/>
        <rFont val="Times New Roman"/>
        <family val="0"/>
      </rPr>
      <t>2018</t>
    </r>
    <r>
      <rPr>
        <sz val="14"/>
        <color indexed="8"/>
        <rFont val="黑体"/>
        <family val="0"/>
      </rPr>
      <t>年社会保险基金收入</t>
    </r>
  </si>
  <si>
    <r>
      <t>项</t>
    </r>
    <r>
      <rPr>
        <b/>
        <sz val="11"/>
        <color indexed="8"/>
        <rFont val="Times New Roman"/>
        <family val="0"/>
      </rPr>
      <t xml:space="preserve">          </t>
    </r>
    <r>
      <rPr>
        <b/>
        <sz val="11"/>
        <color indexed="8"/>
        <rFont val="宋体"/>
        <family val="0"/>
      </rPr>
      <t>目</t>
    </r>
  </si>
  <si>
    <r>
      <t>2017</t>
    </r>
    <r>
      <rPr>
        <b/>
        <sz val="11"/>
        <color indexed="8"/>
        <rFont val="宋体"/>
        <family val="0"/>
      </rPr>
      <t>年决算数</t>
    </r>
  </si>
  <si>
    <r>
      <t>2018</t>
    </r>
    <r>
      <rPr>
        <b/>
        <sz val="11"/>
        <color indexed="8"/>
        <rFont val="宋体"/>
        <family val="0"/>
      </rPr>
      <t>年决算数</t>
    </r>
  </si>
  <si>
    <r>
      <t>比上年增减</t>
    </r>
    <r>
      <rPr>
        <b/>
        <sz val="11"/>
        <color indexed="8"/>
        <rFont val="Times New Roman"/>
        <family val="0"/>
      </rPr>
      <t>%</t>
    </r>
  </si>
  <si>
    <t>合计</t>
  </si>
  <si>
    <t>城乡居民基本养老保险基金</t>
  </si>
  <si>
    <t>机关事业单位基本养老保险基金</t>
  </si>
  <si>
    <t>其中：保险费收入</t>
  </si>
  <si>
    <t>一、社会保险待遇支出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</si>
  <si>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财政补贴收入</t>
    </r>
  </si>
  <si>
    <t>二、丧葬抚恤补助支出</t>
  </si>
  <si>
    <t xml:space="preserve">      利息收入</t>
  </si>
  <si>
    <t>三、其他支出</t>
  </si>
  <si>
    <t xml:space="preserve">      其他收入</t>
  </si>
  <si>
    <t>四、转移支出</t>
  </si>
  <si>
    <t xml:space="preserve">    委托投资收益</t>
  </si>
  <si>
    <t>五、本年支出合计</t>
  </si>
  <si>
    <t>三、本年收入</t>
  </si>
  <si>
    <t>六、本年收支结余</t>
  </si>
  <si>
    <t>四、上年结余</t>
  </si>
  <si>
    <t>七、年末滚存结余</t>
  </si>
  <si>
    <t>附表七</t>
  </si>
  <si>
    <t>2018年融安县债务限额和余额情况表</t>
  </si>
  <si>
    <t>融安县财政局</t>
  </si>
  <si>
    <t>项目名称</t>
  </si>
  <si>
    <t>年初债务余额</t>
  </si>
  <si>
    <t>期末债务余额</t>
  </si>
  <si>
    <t>年度限额</t>
  </si>
  <si>
    <t>限额使用比例</t>
  </si>
  <si>
    <t>一般债务</t>
  </si>
  <si>
    <t>专项债务</t>
  </si>
  <si>
    <t>附表八</t>
  </si>
  <si>
    <r>
      <t>融安</t>
    </r>
    <r>
      <rPr>
        <sz val="22"/>
        <color indexed="8"/>
        <rFont val="方正小标宋简体"/>
        <family val="0"/>
      </rPr>
      <t>县2018年政府新增债券资金安排使用表（一般债券及专项债券）</t>
    </r>
  </si>
  <si>
    <t>项目</t>
  </si>
  <si>
    <t>地方自行安排项目</t>
  </si>
  <si>
    <t>一般公共预算支出功能分类科目</t>
  </si>
  <si>
    <t>合  计</t>
  </si>
  <si>
    <t xml:space="preserve">一、交通基础设施 </t>
  </si>
  <si>
    <t>桂林至柳城高速公路（后变更为：融水至河池高速公路）</t>
  </si>
  <si>
    <t>2140104公路建设</t>
  </si>
  <si>
    <t>二、市政建设(含城市轨道交通)</t>
  </si>
  <si>
    <t>融安县城长安大道道路工程项目</t>
  </si>
  <si>
    <t>2130504农村基础设施建设</t>
  </si>
  <si>
    <t>焦柳铁路电气化改造融安段改线工程</t>
  </si>
  <si>
    <t>2120303小城镇基础设施建设</t>
  </si>
  <si>
    <t>焦柳铁路怀化至柳州电气化改造工程（融安县城及浮石站）</t>
  </si>
  <si>
    <t>三、农村民生工程和农村基础设施(不含水利和公路)</t>
  </si>
  <si>
    <t>融安县农村太阳能路灯安装</t>
  </si>
  <si>
    <t>融安县大良到沙坪道路（K7+300-K11+700）防护工程</t>
  </si>
  <si>
    <t>融安县沙子乡古益村、桐木村土地综合整治项目</t>
  </si>
  <si>
    <t>2110402农村环境保护</t>
  </si>
  <si>
    <t>融安县东起乡曹环铁矿复垦项目</t>
  </si>
  <si>
    <t>融安县桥板沙岭铁矿复垦项目</t>
  </si>
  <si>
    <t>融安县泗顶矿工矿废弃地增减持钩项目</t>
  </si>
  <si>
    <t>四、医疗卫生、教育文化等社会事业基础设施</t>
  </si>
  <si>
    <t>融安县高中学校迁建工程</t>
  </si>
  <si>
    <t>2050204高中教育</t>
  </si>
  <si>
    <t>五、其他基础性公益性项目</t>
  </si>
  <si>
    <t>融安县综合档案馆</t>
  </si>
  <si>
    <t>2012604档案馆</t>
  </si>
  <si>
    <t>六、扶贫搬迁工程配套基础设施建设</t>
  </si>
  <si>
    <t>2130599其他扶贫支出</t>
  </si>
  <si>
    <t>附表九</t>
  </si>
  <si>
    <r>
      <t xml:space="preserve"> </t>
    </r>
    <r>
      <rPr>
        <sz val="16"/>
        <color indexed="8"/>
        <rFont val="宋体"/>
        <family val="0"/>
      </rPr>
      <t>2018国有资本经营预算收支总表</t>
    </r>
  </si>
  <si>
    <t>填报单位：融安县财政局</t>
  </si>
  <si>
    <r>
      <t>收</t>
    </r>
    <r>
      <rPr>
        <sz val="12"/>
        <rFont val="Times New Roman"/>
        <family val="0"/>
      </rPr>
      <t xml:space="preserve">          </t>
    </r>
    <r>
      <rPr>
        <sz val="12"/>
        <rFont val="宋体"/>
        <family val="0"/>
      </rPr>
      <t>入</t>
    </r>
  </si>
  <si>
    <r>
      <t>支</t>
    </r>
    <r>
      <rPr>
        <sz val="12"/>
        <rFont val="Times New Roman"/>
        <family val="0"/>
      </rPr>
      <t xml:space="preserve">          </t>
    </r>
    <r>
      <rPr>
        <sz val="12"/>
        <rFont val="宋体"/>
        <family val="0"/>
      </rPr>
      <t>出</t>
    </r>
  </si>
  <si>
    <r>
      <t>项</t>
    </r>
    <r>
      <rPr>
        <sz val="12"/>
        <rFont val="Times New Roman"/>
        <family val="0"/>
      </rPr>
      <t xml:space="preserve">        </t>
    </r>
    <r>
      <rPr>
        <sz val="12"/>
        <rFont val="宋体"/>
        <family val="0"/>
      </rPr>
      <t>目</t>
    </r>
  </si>
  <si>
    <r>
      <t>2017</t>
    </r>
    <r>
      <rPr>
        <b/>
        <sz val="12"/>
        <color indexed="8"/>
        <rFont val="宋体"/>
        <family val="0"/>
      </rPr>
      <t>年决算数</t>
    </r>
  </si>
  <si>
    <r>
      <t>2018</t>
    </r>
    <r>
      <rPr>
        <b/>
        <sz val="12"/>
        <color indexed="8"/>
        <rFont val="宋体"/>
        <family val="0"/>
      </rPr>
      <t>年决算数</t>
    </r>
  </si>
  <si>
    <r>
      <t>比上年增减</t>
    </r>
    <r>
      <rPr>
        <b/>
        <sz val="12"/>
        <color indexed="8"/>
        <rFont val="Times New Roman"/>
        <family val="0"/>
      </rPr>
      <t>%</t>
    </r>
  </si>
  <si>
    <t>行次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</si>
  <si>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</si>
  <si>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</si>
  <si>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</si>
  <si>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</si>
  <si>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</si>
  <si>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</si>
  <si>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</si>
  <si>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</si>
  <si>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</si>
  <si>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</si>
  <si>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</si>
  <si>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</si>
  <si>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</si>
  <si>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七、其他国有资本经营预算支出</t>
  </si>
  <si>
    <t>本年收入合计</t>
  </si>
  <si>
    <t>本年支出合计</t>
  </si>
  <si>
    <t>上年结转</t>
  </si>
  <si>
    <t>结转下年</t>
  </si>
  <si>
    <r>
      <t>收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入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总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计</t>
    </r>
  </si>
  <si>
    <r>
      <t>支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出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总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</si>
</sst>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_ "/>
    <numFmt numFmtId="179" formatCode="0_);[Red]\(0\)"/>
    <numFmt numFmtId="180" formatCode="#,##0_);[Red]\(#,##0\)"/>
    <numFmt numFmtId="181" formatCode="0_ "/>
    <numFmt numFmtId="182" formatCode="0.00_ "/>
    <numFmt numFmtId="183" formatCode="_ * #,##0_ ;_ * \-#,##0_ ;_ * &quot;-&quot;??_ ;_ @_ "/>
    <numFmt numFmtId="184" formatCode="0.00_);[Red]\(0.00\)"/>
  </numFmts>
  <fonts count="7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2"/>
      <color indexed="8"/>
      <name val="Times New Roman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2"/>
      <color indexed="8"/>
      <name val="仿宋_GB2312"/>
      <family val="0"/>
    </font>
    <font>
      <u val="single"/>
      <sz val="22"/>
      <color indexed="8"/>
      <name val="方正小标宋简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2"/>
      <name val="仿宋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b/>
      <sz val="28"/>
      <color indexed="8"/>
      <name val="宋体"/>
      <family val="0"/>
    </font>
    <font>
      <sz val="16"/>
      <color indexed="8"/>
      <name val="宋体"/>
      <family val="0"/>
    </font>
    <font>
      <b/>
      <sz val="28"/>
      <name val="Times New Roman"/>
      <family val="0"/>
    </font>
    <font>
      <sz val="10"/>
      <name val="宋体"/>
      <family val="0"/>
    </font>
    <font>
      <b/>
      <sz val="11"/>
      <name val="黑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2"/>
      <name val="黑体"/>
      <family val="0"/>
    </font>
    <font>
      <b/>
      <sz val="18"/>
      <name val="黑体"/>
      <family val="0"/>
    </font>
    <font>
      <b/>
      <sz val="14"/>
      <name val="宋体"/>
      <family val="0"/>
    </font>
    <font>
      <sz val="12"/>
      <name val="Times New Roman"/>
      <family val="0"/>
    </font>
    <font>
      <b/>
      <sz val="12"/>
      <name val="仿宋_GB2312"/>
      <family val="0"/>
    </font>
    <font>
      <b/>
      <sz val="10"/>
      <name val="宋体"/>
      <family val="0"/>
    </font>
    <font>
      <b/>
      <sz val="16"/>
      <name val="黑体"/>
      <family val="0"/>
    </font>
    <font>
      <sz val="10"/>
      <color indexed="10"/>
      <name val="宋体"/>
      <family val="0"/>
    </font>
    <font>
      <sz val="12"/>
      <color indexed="8"/>
      <name val="Times New Roman"/>
      <family val="0"/>
    </font>
    <font>
      <b/>
      <sz val="16"/>
      <name val="Times New Roman"/>
      <family val="0"/>
    </font>
    <font>
      <sz val="12"/>
      <color indexed="10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4"/>
      <name val="宋体"/>
      <family val="0"/>
    </font>
    <font>
      <b/>
      <sz val="10"/>
      <name val="MS Sans Serif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4"/>
      <color indexed="8"/>
      <name val="Times New Roman"/>
      <family val="0"/>
    </font>
    <font>
      <sz val="11"/>
      <color rgb="FF000000"/>
      <name val="宋体"/>
      <family val="0"/>
    </font>
    <font>
      <b/>
      <sz val="12"/>
      <color rgb="FF000000"/>
      <name val="Times New Roman"/>
      <family val="0"/>
    </font>
    <font>
      <u val="single"/>
      <sz val="22"/>
      <color rgb="FF000000"/>
      <name val="方正小标宋简体"/>
      <family val="0"/>
    </font>
    <font>
      <sz val="10"/>
      <color rgb="FFFF0000"/>
      <name val="宋体"/>
      <family val="0"/>
    </font>
    <font>
      <sz val="12"/>
      <color rgb="FF000000"/>
      <name val="宋体"/>
      <family val="0"/>
    </font>
    <font>
      <sz val="12"/>
      <color rgb="FFFF0000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  <fill>
      <patternFill patternType="mediumGray">
        <fgColor indexed="9"/>
        <bgColor theme="0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>
      <alignment/>
      <protection/>
    </xf>
    <xf numFmtId="0" fontId="60" fillId="2" borderId="0" applyNumberFormat="0" applyBorder="0" applyAlignment="0" applyProtection="0"/>
    <xf numFmtId="0" fontId="48" fillId="3" borderId="0" applyNumberFormat="0" applyBorder="0" applyAlignment="0" applyProtection="0"/>
    <xf numFmtId="0" fontId="2" fillId="4" borderId="0" applyNumberFormat="0" applyBorder="0" applyAlignment="0" applyProtection="0"/>
    <xf numFmtId="0" fontId="48" fillId="4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2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0" fillId="0" borderId="0">
      <alignment vertical="center"/>
      <protection/>
    </xf>
    <xf numFmtId="0" fontId="48" fillId="10" borderId="0" applyNumberFormat="0" applyBorder="0" applyAlignment="0" applyProtection="0"/>
    <xf numFmtId="0" fontId="52" fillId="0" borderId="1" applyNumberFormat="0" applyFill="0" applyAlignment="0" applyProtection="0"/>
    <xf numFmtId="0" fontId="50" fillId="11" borderId="2" applyNumberFormat="0" applyAlignment="0" applyProtection="0"/>
    <xf numFmtId="9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48" fillId="1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58" fillId="13" borderId="3" applyNumberFormat="0" applyAlignment="0" applyProtection="0"/>
    <xf numFmtId="0" fontId="2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48" fillId="16" borderId="0" applyNumberFormat="0" applyBorder="0" applyAlignment="0" applyProtection="0"/>
    <xf numFmtId="0" fontId="61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59" fillId="17" borderId="3" applyNumberFormat="0" applyAlignment="0" applyProtection="0"/>
    <xf numFmtId="0" fontId="48" fillId="18" borderId="0" applyNumberFormat="0" applyBorder="0" applyAlignment="0" applyProtection="0"/>
    <xf numFmtId="0" fontId="2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19" borderId="5" applyNumberFormat="0" applyFont="0" applyAlignment="0" applyProtection="0"/>
    <xf numFmtId="0" fontId="48" fillId="1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0" fontId="21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8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51" fillId="15" borderId="0" applyNumberFormat="0" applyBorder="0" applyAlignment="0" applyProtection="0"/>
    <xf numFmtId="0" fontId="60" fillId="2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62" fillId="0" borderId="8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1" fillId="15" borderId="0" applyNumberFormat="0" applyBorder="0" applyAlignment="0" applyProtection="0"/>
    <xf numFmtId="0" fontId="54" fillId="13" borderId="9" applyNumberFormat="0" applyAlignment="0" applyProtection="0"/>
    <xf numFmtId="0" fontId="2" fillId="14" borderId="0" applyNumberFormat="0" applyBorder="0" applyAlignment="0" applyProtection="0"/>
    <xf numFmtId="0" fontId="2" fillId="0" borderId="0">
      <alignment vertical="center"/>
      <protection/>
    </xf>
    <xf numFmtId="0" fontId="32" fillId="0" borderId="0">
      <alignment/>
      <protection/>
    </xf>
    <xf numFmtId="0" fontId="63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60" fillId="2" borderId="0" applyNumberFormat="0" applyBorder="0" applyAlignment="0" applyProtection="0"/>
    <xf numFmtId="0" fontId="0" fillId="0" borderId="0">
      <alignment/>
      <protection/>
    </xf>
  </cellStyleXfs>
  <cellXfs count="497">
    <xf numFmtId="0" fontId="0" fillId="0" borderId="0" xfId="0" applyAlignment="1">
      <alignment/>
    </xf>
    <xf numFmtId="0" fontId="2" fillId="0" borderId="0" xfId="93" applyAlignment="1">
      <alignment vertical="center"/>
      <protection/>
    </xf>
    <xf numFmtId="0" fontId="2" fillId="0" borderId="0" xfId="93" applyAlignment="1">
      <alignment/>
      <protection/>
    </xf>
    <xf numFmtId="0" fontId="2" fillId="0" borderId="0" xfId="93" applyAlignment="1">
      <alignment horizontal="center"/>
      <protection/>
    </xf>
    <xf numFmtId="0" fontId="3" fillId="0" borderId="0" xfId="93" applyFont="1" applyAlignment="1">
      <alignment horizontal="left" vertical="center"/>
      <protection/>
    </xf>
    <xf numFmtId="0" fontId="65" fillId="0" borderId="0" xfId="93" applyFont="1" applyAlignment="1">
      <alignment horizontal="center" vertical="center"/>
      <protection/>
    </xf>
    <xf numFmtId="0" fontId="2" fillId="0" borderId="0" xfId="93" applyAlignment="1">
      <alignment horizontal="center" vertical="center"/>
      <protection/>
    </xf>
    <xf numFmtId="0" fontId="0" fillId="0" borderId="0" xfId="93" applyFont="1" applyAlignment="1">
      <alignment vertical="center"/>
      <protection/>
    </xf>
    <xf numFmtId="0" fontId="0" fillId="0" borderId="0" xfId="93" applyFont="1" applyAlignment="1">
      <alignment horizontal="center" vertical="center"/>
      <protection/>
    </xf>
    <xf numFmtId="31" fontId="0" fillId="0" borderId="0" xfId="93" applyNumberFormat="1" applyFont="1" applyAlignment="1">
      <alignment vertical="center"/>
      <protection/>
    </xf>
    <xf numFmtId="0" fontId="0" fillId="0" borderId="10" xfId="93" applyFont="1" applyBorder="1" applyAlignment="1">
      <alignment horizontal="center" vertical="center"/>
      <protection/>
    </xf>
    <xf numFmtId="0" fontId="0" fillId="0" borderId="11" xfId="93" applyFont="1" applyBorder="1" applyAlignment="1">
      <alignment horizontal="center" vertical="center"/>
      <protection/>
    </xf>
    <xf numFmtId="0" fontId="0" fillId="0" borderId="12" xfId="93" applyFont="1" applyBorder="1" applyAlignment="1">
      <alignment horizontal="center" vertical="center"/>
      <protection/>
    </xf>
    <xf numFmtId="0" fontId="66" fillId="24" borderId="13" xfId="58" applyNumberFormat="1" applyFont="1" applyFill="1" applyBorder="1" applyAlignment="1" applyProtection="1">
      <alignment horizontal="center" vertical="center" wrapText="1"/>
      <protection/>
    </xf>
    <xf numFmtId="176" fontId="5" fillId="24" borderId="13" xfId="58" applyNumberFormat="1" applyFont="1" applyFill="1" applyBorder="1" applyAlignment="1" applyProtection="1">
      <alignment horizontal="center" vertical="center" wrapText="1"/>
      <protection/>
    </xf>
    <xf numFmtId="0" fontId="4" fillId="24" borderId="14" xfId="58" applyNumberFormat="1" applyFont="1" applyFill="1" applyBorder="1" applyAlignment="1" applyProtection="1">
      <alignment horizontal="center" vertical="center" wrapText="1"/>
      <protection/>
    </xf>
    <xf numFmtId="176" fontId="5" fillId="24" borderId="14" xfId="58" applyNumberFormat="1" applyFont="1" applyFill="1" applyBorder="1" applyAlignment="1" applyProtection="1">
      <alignment horizontal="center" vertical="center" wrapText="1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12" xfId="93" applyFont="1" applyBorder="1" applyAlignment="1">
      <alignment vertical="center"/>
      <protection/>
    </xf>
    <xf numFmtId="0" fontId="0" fillId="0" borderId="12" xfId="93" applyFont="1" applyBorder="1" applyAlignment="1">
      <alignment horizontal="left" vertical="center"/>
      <protection/>
    </xf>
    <xf numFmtId="177" fontId="0" fillId="0" borderId="12" xfId="93" applyNumberFormat="1" applyFont="1" applyBorder="1" applyAlignment="1">
      <alignment horizontal="center" vertical="center"/>
      <protection/>
    </xf>
    <xf numFmtId="0" fontId="0" fillId="0" borderId="12" xfId="93" applyFont="1" applyBorder="1" applyAlignment="1">
      <alignment/>
      <protection/>
    </xf>
    <xf numFmtId="0" fontId="0" fillId="0" borderId="0" xfId="93" applyFont="1" applyFill="1" applyBorder="1" applyAlignment="1">
      <alignment horizontal="left" vertical="center"/>
      <protection/>
    </xf>
    <xf numFmtId="0" fontId="0" fillId="0" borderId="0" xfId="93" applyFont="1" applyFill="1" applyBorder="1" applyAlignment="1">
      <alignment horizontal="center" vertical="center"/>
      <protection/>
    </xf>
    <xf numFmtId="0" fontId="6" fillId="0" borderId="0" xfId="93" applyFont="1" applyAlignment="1">
      <alignment vertical="center"/>
      <protection/>
    </xf>
    <xf numFmtId="0" fontId="2" fillId="0" borderId="0" xfId="93" applyFont="1" applyAlignment="1">
      <alignment/>
      <protection/>
    </xf>
    <xf numFmtId="0" fontId="0" fillId="0" borderId="13" xfId="93" applyFont="1" applyBorder="1" applyAlignment="1">
      <alignment horizontal="center" vertical="center"/>
      <protection/>
    </xf>
    <xf numFmtId="0" fontId="0" fillId="0" borderId="12" xfId="93" applyFont="1" applyBorder="1" applyAlignment="1">
      <alignment vertical="center" wrapText="1"/>
      <protection/>
    </xf>
    <xf numFmtId="0" fontId="7" fillId="0" borderId="0" xfId="87" applyFont="1" applyFill="1" applyAlignment="1">
      <alignment vertical="center" wrapText="1"/>
      <protection/>
    </xf>
    <xf numFmtId="0" fontId="1" fillId="0" borderId="0" xfId="87" applyFont="1" applyAlignment="1">
      <alignment vertical="center" wrapText="1"/>
      <protection/>
    </xf>
    <xf numFmtId="0" fontId="2" fillId="0" borderId="0" xfId="87" applyFont="1" applyAlignment="1">
      <alignment vertical="center" wrapText="1"/>
      <protection/>
    </xf>
    <xf numFmtId="0" fontId="8" fillId="0" borderId="0" xfId="87" applyFont="1" applyAlignment="1">
      <alignment vertical="center" wrapText="1"/>
      <protection/>
    </xf>
    <xf numFmtId="0" fontId="67" fillId="0" borderId="0" xfId="87" applyFont="1" applyAlignment="1">
      <alignment horizontal="center" vertical="top" wrapText="1"/>
      <protection/>
    </xf>
    <xf numFmtId="0" fontId="10" fillId="0" borderId="0" xfId="87" applyFont="1" applyAlignment="1">
      <alignment horizontal="center" vertical="top" wrapText="1"/>
      <protection/>
    </xf>
    <xf numFmtId="0" fontId="6" fillId="0" borderId="0" xfId="87" applyFont="1" applyAlignment="1">
      <alignment horizontal="left" vertical="center" wrapText="1"/>
      <protection/>
    </xf>
    <xf numFmtId="31" fontId="2" fillId="0" borderId="0" xfId="87" applyNumberFormat="1" applyFont="1" applyAlignment="1">
      <alignment vertical="center" wrapText="1"/>
      <protection/>
    </xf>
    <xf numFmtId="0" fontId="5" fillId="0" borderId="12" xfId="87" applyFont="1" applyFill="1" applyBorder="1" applyAlignment="1">
      <alignment horizontal="center" vertical="center" wrapText="1"/>
      <protection/>
    </xf>
    <xf numFmtId="0" fontId="11" fillId="0" borderId="12" xfId="87" applyFont="1" applyFill="1" applyBorder="1" applyAlignment="1">
      <alignment horizontal="center" vertical="center" wrapText="1"/>
      <protection/>
    </xf>
    <xf numFmtId="0" fontId="6" fillId="0" borderId="12" xfId="87" applyFont="1" applyBorder="1" applyAlignment="1">
      <alignment horizontal="center" vertical="center" wrapText="1"/>
      <protection/>
    </xf>
    <xf numFmtId="178" fontId="5" fillId="0" borderId="12" xfId="87" applyNumberFormat="1" applyFont="1" applyBorder="1" applyAlignment="1">
      <alignment horizontal="center" vertical="center" wrapText="1"/>
      <protection/>
    </xf>
    <xf numFmtId="0" fontId="6" fillId="0" borderId="12" xfId="80" applyFont="1" applyBorder="1" applyAlignment="1">
      <alignment vertical="center" wrapText="1"/>
      <protection/>
    </xf>
    <xf numFmtId="0" fontId="5" fillId="0" borderId="12" xfId="87" applyFont="1" applyBorder="1" applyAlignment="1">
      <alignment vertical="center" wrapText="1"/>
      <protection/>
    </xf>
    <xf numFmtId="0" fontId="6" fillId="0" borderId="12" xfId="80" applyFont="1" applyBorder="1" applyAlignment="1">
      <alignment horizontal="left" vertical="center" wrapText="1"/>
      <protection/>
    </xf>
    <xf numFmtId="178" fontId="6" fillId="0" borderId="12" xfId="87" applyNumberFormat="1" applyFont="1" applyBorder="1" applyAlignment="1">
      <alignment horizontal="center" vertical="center" wrapText="1"/>
      <protection/>
    </xf>
    <xf numFmtId="0" fontId="0" fillId="0" borderId="12" xfId="87" applyFont="1" applyFill="1" applyBorder="1" applyAlignment="1">
      <alignment horizontal="left" vertical="center" wrapText="1"/>
      <protection/>
    </xf>
    <xf numFmtId="0" fontId="6" fillId="0" borderId="12" xfId="87" applyFont="1" applyBorder="1" applyAlignment="1">
      <alignment vertical="center" wrapText="1"/>
      <protection/>
    </xf>
    <xf numFmtId="0" fontId="0" fillId="0" borderId="12" xfId="87" applyFont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2" fillId="24" borderId="12" xfId="87" applyFont="1" applyFill="1" applyBorder="1" applyAlignment="1">
      <alignment horizontal="left" vertical="center" wrapText="1"/>
      <protection/>
    </xf>
    <xf numFmtId="179" fontId="5" fillId="0" borderId="12" xfId="87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2" fillId="0" borderId="0" xfId="91" applyAlignment="1">
      <alignment horizontal="center" vertical="center"/>
      <protection/>
    </xf>
    <xf numFmtId="0" fontId="2" fillId="0" borderId="0" xfId="91">
      <alignment vertical="center"/>
      <protection/>
    </xf>
    <xf numFmtId="0" fontId="14" fillId="0" borderId="0" xfId="91" applyFont="1" applyAlignment="1">
      <alignment horizontal="center" vertical="center"/>
      <protection/>
    </xf>
    <xf numFmtId="0" fontId="15" fillId="0" borderId="0" xfId="91" applyFont="1" applyBorder="1" applyAlignment="1">
      <alignment horizontal="center" vertical="center"/>
      <protection/>
    </xf>
    <xf numFmtId="0" fontId="2" fillId="0" borderId="15" xfId="91" applyFont="1" applyBorder="1" applyAlignment="1">
      <alignment horizontal="center" vertical="center"/>
      <protection/>
    </xf>
    <xf numFmtId="0" fontId="2" fillId="0" borderId="15" xfId="91" applyBorder="1" applyAlignment="1">
      <alignment horizontal="center" vertical="center"/>
      <protection/>
    </xf>
    <xf numFmtId="31" fontId="2" fillId="0" borderId="15" xfId="91" applyNumberFormat="1" applyBorder="1" applyAlignment="1">
      <alignment horizontal="center" vertical="center"/>
      <protection/>
    </xf>
    <xf numFmtId="0" fontId="16" fillId="0" borderId="14" xfId="91" applyFont="1" applyBorder="1" applyAlignment="1">
      <alignment horizontal="center" vertical="center"/>
      <protection/>
    </xf>
    <xf numFmtId="0" fontId="16" fillId="0" borderId="12" xfId="91" applyFont="1" applyBorder="1" applyAlignment="1">
      <alignment horizontal="center" vertical="center"/>
      <protection/>
    </xf>
    <xf numFmtId="178" fontId="16" fillId="0" borderId="12" xfId="91" applyNumberFormat="1" applyFont="1" applyBorder="1" applyAlignment="1">
      <alignment horizontal="center" vertical="center"/>
      <protection/>
    </xf>
    <xf numFmtId="10" fontId="16" fillId="0" borderId="12" xfId="91" applyNumberFormat="1" applyFont="1" applyBorder="1" applyAlignment="1">
      <alignment horizontal="center" vertical="center"/>
      <protection/>
    </xf>
    <xf numFmtId="0" fontId="17" fillId="0" borderId="0" xfId="79" applyFont="1" applyAlignment="1">
      <alignment wrapText="1"/>
      <protection/>
    </xf>
    <xf numFmtId="0" fontId="18" fillId="0" borderId="0" xfId="58" applyAlignment="1">
      <alignment wrapText="1"/>
      <protection/>
    </xf>
    <xf numFmtId="0" fontId="18" fillId="0" borderId="0" xfId="58">
      <alignment/>
      <protection/>
    </xf>
    <xf numFmtId="176" fontId="18" fillId="0" borderId="0" xfId="58" applyNumberFormat="1">
      <alignment/>
      <protection/>
    </xf>
    <xf numFmtId="0" fontId="19" fillId="0" borderId="0" xfId="89" applyFont="1" applyAlignment="1">
      <alignment horizontal="left" vertical="center" wrapText="1"/>
      <protection/>
    </xf>
    <xf numFmtId="0" fontId="20" fillId="24" borderId="0" xfId="58" applyNumberFormat="1" applyFont="1" applyFill="1" applyBorder="1" applyAlignment="1" applyProtection="1">
      <alignment horizontal="center" vertical="center"/>
      <protection/>
    </xf>
    <xf numFmtId="0" fontId="2" fillId="24" borderId="15" xfId="58" applyNumberFormat="1" applyFont="1" applyFill="1" applyBorder="1" applyAlignment="1" applyProtection="1">
      <alignment horizontal="center" vertical="center" wrapText="1"/>
      <protection/>
    </xf>
    <xf numFmtId="0" fontId="2" fillId="24" borderId="0" xfId="58" applyNumberFormat="1" applyFont="1" applyFill="1" applyBorder="1" applyAlignment="1" applyProtection="1">
      <alignment vertical="center" wrapText="1"/>
      <protection/>
    </xf>
    <xf numFmtId="0" fontId="2" fillId="24" borderId="0" xfId="58" applyNumberFormat="1" applyFont="1" applyFill="1" applyBorder="1" applyAlignment="1" applyProtection="1">
      <alignment vertical="center"/>
      <protection/>
    </xf>
    <xf numFmtId="0" fontId="21" fillId="24" borderId="13" xfId="58" applyNumberFormat="1" applyFont="1" applyFill="1" applyBorder="1" applyAlignment="1" applyProtection="1">
      <alignment horizontal="center" vertical="center" wrapText="1"/>
      <protection/>
    </xf>
    <xf numFmtId="0" fontId="22" fillId="24" borderId="16" xfId="58" applyNumberFormat="1" applyFont="1" applyFill="1" applyBorder="1" applyAlignment="1" applyProtection="1">
      <alignment horizontal="center" vertical="center" wrapText="1"/>
      <protection/>
    </xf>
    <xf numFmtId="0" fontId="22" fillId="24" borderId="17" xfId="58" applyNumberFormat="1" applyFont="1" applyFill="1" applyBorder="1" applyAlignment="1" applyProtection="1">
      <alignment horizontal="center" vertical="center" wrapText="1"/>
      <protection/>
    </xf>
    <xf numFmtId="0" fontId="22" fillId="24" borderId="18" xfId="58" applyNumberFormat="1" applyFont="1" applyFill="1" applyBorder="1" applyAlignment="1" applyProtection="1">
      <alignment horizontal="center" vertical="center" wrapText="1"/>
      <protection/>
    </xf>
    <xf numFmtId="0" fontId="21" fillId="24" borderId="19" xfId="58" applyNumberFormat="1" applyFont="1" applyFill="1" applyBorder="1" applyAlignment="1" applyProtection="1">
      <alignment horizontal="center" vertical="center" wrapText="1"/>
      <protection/>
    </xf>
    <xf numFmtId="0" fontId="22" fillId="24" borderId="20" xfId="58" applyNumberFormat="1" applyFont="1" applyFill="1" applyBorder="1" applyAlignment="1" applyProtection="1">
      <alignment horizontal="center" vertical="center" wrapText="1"/>
      <protection/>
    </xf>
    <xf numFmtId="0" fontId="22" fillId="24" borderId="0" xfId="58" applyNumberFormat="1" applyFont="1" applyFill="1" applyBorder="1" applyAlignment="1" applyProtection="1">
      <alignment horizontal="center" vertical="center" wrapText="1"/>
      <protection/>
    </xf>
    <xf numFmtId="0" fontId="22" fillId="24" borderId="21" xfId="58" applyNumberFormat="1" applyFont="1" applyFill="1" applyBorder="1" applyAlignment="1" applyProtection="1">
      <alignment horizontal="center" vertical="center" wrapText="1"/>
      <protection/>
    </xf>
    <xf numFmtId="0" fontId="22" fillId="24" borderId="22" xfId="58" applyNumberFormat="1" applyFont="1" applyFill="1" applyBorder="1" applyAlignment="1" applyProtection="1">
      <alignment horizontal="center" vertical="center" wrapText="1"/>
      <protection/>
    </xf>
    <xf numFmtId="0" fontId="22" fillId="24" borderId="15" xfId="58" applyNumberFormat="1" applyFont="1" applyFill="1" applyBorder="1" applyAlignment="1" applyProtection="1">
      <alignment horizontal="center" vertical="center" wrapText="1"/>
      <protection/>
    </xf>
    <xf numFmtId="0" fontId="22" fillId="24" borderId="23" xfId="58" applyNumberFormat="1" applyFont="1" applyFill="1" applyBorder="1" applyAlignment="1" applyProtection="1">
      <alignment horizontal="center" vertical="center" wrapText="1"/>
      <protection/>
    </xf>
    <xf numFmtId="0" fontId="21" fillId="24" borderId="14" xfId="58" applyNumberFormat="1" applyFont="1" applyFill="1" applyBorder="1" applyAlignment="1" applyProtection="1">
      <alignment horizontal="center" vertical="center" wrapText="1"/>
      <protection/>
    </xf>
    <xf numFmtId="178" fontId="2" fillId="24" borderId="12" xfId="58" applyNumberFormat="1" applyFont="1" applyFill="1" applyBorder="1" applyAlignment="1" applyProtection="1">
      <alignment vertical="center" wrapText="1"/>
      <protection/>
    </xf>
    <xf numFmtId="0" fontId="2" fillId="24" borderId="12" xfId="58" applyNumberFormat="1" applyFont="1" applyFill="1" applyBorder="1" applyAlignment="1" applyProtection="1">
      <alignment horizontal="left" vertical="center" wrapText="1"/>
      <protection/>
    </xf>
    <xf numFmtId="0" fontId="2" fillId="24" borderId="12" xfId="58" applyNumberFormat="1" applyFont="1" applyFill="1" applyBorder="1" applyAlignment="1" applyProtection="1">
      <alignment horizontal="left" vertical="center"/>
      <protection/>
    </xf>
    <xf numFmtId="0" fontId="0" fillId="0" borderId="0" xfId="58" applyNumberFormat="1" applyFont="1" applyFill="1" applyBorder="1" applyAlignment="1" applyProtection="1">
      <alignment wrapText="1"/>
      <protection/>
    </xf>
    <xf numFmtId="0" fontId="0" fillId="0" borderId="0" xfId="58" applyNumberFormat="1" applyFont="1" applyFill="1" applyBorder="1" applyAlignment="1" applyProtection="1">
      <alignment/>
      <protection/>
    </xf>
    <xf numFmtId="176" fontId="19" fillId="0" borderId="0" xfId="89" applyNumberFormat="1" applyFont="1" applyAlignment="1">
      <alignment horizontal="left" vertical="center" wrapText="1"/>
      <protection/>
    </xf>
    <xf numFmtId="0" fontId="23" fillId="24" borderId="0" xfId="58" applyNumberFormat="1" applyFont="1" applyFill="1" applyBorder="1" applyAlignment="1" applyProtection="1">
      <alignment vertical="center"/>
      <protection/>
    </xf>
    <xf numFmtId="31" fontId="23" fillId="24" borderId="15" xfId="58" applyNumberFormat="1" applyFont="1" applyFill="1" applyBorder="1" applyAlignment="1" applyProtection="1">
      <alignment horizontal="center" vertical="center"/>
      <protection/>
    </xf>
    <xf numFmtId="176" fontId="21" fillId="24" borderId="13" xfId="58" applyNumberFormat="1" applyFont="1" applyFill="1" applyBorder="1" applyAlignment="1" applyProtection="1">
      <alignment horizontal="center" vertical="center" wrapText="1"/>
      <protection/>
    </xf>
    <xf numFmtId="176" fontId="21" fillId="24" borderId="19" xfId="58" applyNumberFormat="1" applyFont="1" applyFill="1" applyBorder="1" applyAlignment="1" applyProtection="1">
      <alignment horizontal="center" vertical="center" wrapText="1"/>
      <protection/>
    </xf>
    <xf numFmtId="176" fontId="21" fillId="24" borderId="14" xfId="58" applyNumberFormat="1" applyFont="1" applyFill="1" applyBorder="1" applyAlignment="1" applyProtection="1">
      <alignment horizontal="center" vertical="center" wrapText="1"/>
      <protection/>
    </xf>
    <xf numFmtId="178" fontId="24" fillId="0" borderId="12" xfId="58" applyNumberFormat="1" applyFont="1" applyBorder="1" applyAlignment="1">
      <alignment horizontal="right"/>
      <protection/>
    </xf>
    <xf numFmtId="176" fontId="21" fillId="24" borderId="12" xfId="58" applyNumberFormat="1" applyFont="1" applyFill="1" applyBorder="1" applyAlignment="1" applyProtection="1">
      <alignment horizontal="center" vertical="center" wrapText="1"/>
      <protection/>
    </xf>
    <xf numFmtId="178" fontId="23" fillId="24" borderId="12" xfId="58" applyNumberFormat="1" applyFont="1" applyFill="1" applyBorder="1" applyAlignment="1" applyProtection="1">
      <alignment horizontal="right" vertical="center"/>
      <protection/>
    </xf>
    <xf numFmtId="177" fontId="0" fillId="0" borderId="0" xfId="58" applyNumberFormat="1" applyFont="1" applyFill="1" applyBorder="1" applyAlignment="1" applyProtection="1">
      <alignment/>
      <protection/>
    </xf>
    <xf numFmtId="178" fontId="18" fillId="0" borderId="0" xfId="58" applyNumberFormat="1">
      <alignment/>
      <protection/>
    </xf>
    <xf numFmtId="180" fontId="25" fillId="0" borderId="0" xfId="90" applyNumberFormat="1" applyFont="1" applyAlignment="1">
      <alignment horizontal="right" wrapText="1"/>
    </xf>
    <xf numFmtId="0" fontId="23" fillId="24" borderId="0" xfId="58" applyNumberFormat="1" applyFont="1" applyFill="1" applyBorder="1" applyAlignment="1" applyProtection="1">
      <alignment vertical="center" wrapText="1"/>
      <protection/>
    </xf>
    <xf numFmtId="178" fontId="24" fillId="0" borderId="12" xfId="58" applyNumberFormat="1" applyFont="1" applyBorder="1">
      <alignment/>
      <protection/>
    </xf>
    <xf numFmtId="0" fontId="1" fillId="0" borderId="12" xfId="58" applyFont="1" applyBorder="1" applyAlignment="1">
      <alignment wrapText="1"/>
      <protection/>
    </xf>
    <xf numFmtId="178" fontId="24" fillId="0" borderId="12" xfId="58" applyNumberFormat="1" applyFont="1" applyBorder="1" applyAlignment="1">
      <alignment wrapText="1"/>
      <protection/>
    </xf>
    <xf numFmtId="178" fontId="0" fillId="0" borderId="0" xfId="58" applyNumberFormat="1" applyFont="1" applyFill="1" applyBorder="1" applyAlignment="1" applyProtection="1">
      <alignment wrapText="1"/>
      <protection/>
    </xf>
    <xf numFmtId="178" fontId="18" fillId="0" borderId="0" xfId="58" applyNumberFormat="1" applyAlignment="1">
      <alignment wrapText="1"/>
      <protection/>
    </xf>
    <xf numFmtId="176" fontId="25" fillId="0" borderId="0" xfId="90" applyNumberFormat="1" applyFont="1" applyAlignment="1">
      <alignment horizontal="right" wrapText="1"/>
    </xf>
    <xf numFmtId="0" fontId="1" fillId="0" borderId="0" xfId="58" applyFont="1">
      <alignment/>
      <protection/>
    </xf>
    <xf numFmtId="176" fontId="2" fillId="24" borderId="0" xfId="58" applyNumberFormat="1" applyFont="1" applyFill="1" applyBorder="1" applyAlignment="1" applyProtection="1">
      <alignment horizontal="right" vertical="center"/>
      <protection/>
    </xf>
    <xf numFmtId="176" fontId="24" fillId="0" borderId="12" xfId="58" applyNumberFormat="1" applyFont="1" applyBorder="1">
      <alignment/>
      <protection/>
    </xf>
    <xf numFmtId="0" fontId="6" fillId="0" borderId="0" xfId="58" applyNumberFormat="1" applyFont="1" applyFill="1" applyBorder="1" applyAlignment="1" applyProtection="1">
      <alignment horizontal="right" vertical="center"/>
      <protection/>
    </xf>
    <xf numFmtId="176" fontId="6" fillId="0" borderId="0" xfId="58" applyNumberFormat="1" applyFont="1" applyFill="1" applyBorder="1" applyAlignment="1" applyProtection="1">
      <alignment horizontal="right" vertical="center"/>
      <protection/>
    </xf>
    <xf numFmtId="181" fontId="17" fillId="0" borderId="0" xfId="90" applyNumberFormat="1" applyFont="1" applyAlignment="1">
      <alignment horizontal="right" wrapText="1"/>
    </xf>
    <xf numFmtId="43" fontId="17" fillId="0" borderId="0" xfId="90" applyFont="1" applyAlignment="1">
      <alignment horizontal="right" wrapText="1"/>
    </xf>
    <xf numFmtId="0" fontId="26" fillId="0" borderId="0" xfId="79" applyFont="1" applyAlignment="1">
      <alignment wrapText="1"/>
      <protection/>
    </xf>
    <xf numFmtId="0" fontId="27" fillId="0" borderId="0" xfId="79" applyFont="1" applyAlignment="1">
      <alignment wrapText="1"/>
      <protection/>
    </xf>
    <xf numFmtId="0" fontId="13" fillId="0" borderId="0" xfId="0" applyFont="1" applyAlignment="1">
      <alignment/>
    </xf>
    <xf numFmtId="0" fontId="28" fillId="0" borderId="0" xfId="79" applyFont="1" applyAlignment="1">
      <alignment wrapText="1"/>
      <protection/>
    </xf>
    <xf numFmtId="0" fontId="17" fillId="0" borderId="0" xfId="79" applyFont="1" applyAlignment="1">
      <alignment horizontal="left" wrapText="1"/>
      <protection/>
    </xf>
    <xf numFmtId="180" fontId="17" fillId="0" borderId="0" xfId="90" applyNumberFormat="1" applyFont="1" applyAlignment="1">
      <alignment horizontal="right" wrapText="1"/>
    </xf>
    <xf numFmtId="180" fontId="17" fillId="25" borderId="0" xfId="90" applyNumberFormat="1" applyFont="1" applyFill="1" applyAlignment="1">
      <alignment horizontal="right" wrapText="1"/>
    </xf>
    <xf numFmtId="180" fontId="17" fillId="0" borderId="0" xfId="90" applyNumberFormat="1" applyFont="1" applyFill="1" applyAlignment="1">
      <alignment horizontal="right" wrapText="1"/>
    </xf>
    <xf numFmtId="0" fontId="29" fillId="0" borderId="0" xfId="89" applyFont="1" applyAlignment="1">
      <alignment vertical="center" wrapText="1"/>
      <protection/>
    </xf>
    <xf numFmtId="180" fontId="26" fillId="0" borderId="0" xfId="90" applyNumberFormat="1" applyFont="1" applyAlignment="1">
      <alignment horizontal="right" wrapText="1"/>
    </xf>
    <xf numFmtId="180" fontId="26" fillId="25" borderId="0" xfId="90" applyNumberFormat="1" applyFont="1" applyFill="1" applyAlignment="1">
      <alignment horizontal="right" wrapText="1"/>
    </xf>
    <xf numFmtId="0" fontId="30" fillId="0" borderId="0" xfId="79" applyFont="1" applyAlignment="1">
      <alignment horizontal="center" wrapText="1"/>
      <protection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1" fillId="0" borderId="12" xfId="0" applyFont="1" applyBorder="1" applyAlignment="1">
      <alignment horizontal="center" vertical="center" wrapText="1"/>
    </xf>
    <xf numFmtId="180" fontId="26" fillId="0" borderId="12" xfId="90" applyNumberFormat="1" applyFont="1" applyBorder="1" applyAlignment="1">
      <alignment horizontal="center" vertical="center" wrapText="1"/>
    </xf>
    <xf numFmtId="180" fontId="31" fillId="25" borderId="13" xfId="9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180" fontId="31" fillId="25" borderId="14" xfId="90" applyNumberFormat="1" applyFont="1" applyFill="1" applyBorder="1" applyAlignment="1">
      <alignment horizontal="center" vertical="center" wrapText="1"/>
    </xf>
    <xf numFmtId="0" fontId="13" fillId="0" borderId="12" xfId="79" applyFont="1" applyBorder="1" applyAlignment="1">
      <alignment horizontal="center" vertical="distributed" wrapText="1"/>
      <protection/>
    </xf>
    <xf numFmtId="178" fontId="26" fillId="0" borderId="12" xfId="90" applyNumberFormat="1" applyFont="1" applyBorder="1" applyAlignment="1">
      <alignment horizontal="right" vertical="center" wrapText="1"/>
    </xf>
    <xf numFmtId="178" fontId="26" fillId="25" borderId="12" xfId="90" applyNumberFormat="1" applyFont="1" applyFill="1" applyBorder="1" applyAlignment="1">
      <alignment horizontal="right" vertical="center" wrapText="1"/>
    </xf>
    <xf numFmtId="0" fontId="26" fillId="0" borderId="12" xfId="79" applyNumberFormat="1" applyFont="1" applyBorder="1" applyAlignment="1">
      <alignment vertical="center" wrapText="1"/>
      <protection/>
    </xf>
    <xf numFmtId="0" fontId="13" fillId="0" borderId="12" xfId="79" applyFont="1" applyBorder="1" applyAlignment="1">
      <alignment horizontal="left" vertical="center" wrapText="1"/>
      <protection/>
    </xf>
    <xf numFmtId="178" fontId="32" fillId="0" borderId="12" xfId="90" applyNumberFormat="1" applyFont="1" applyBorder="1" applyAlignment="1">
      <alignment horizontal="right" vertical="center" wrapText="1"/>
    </xf>
    <xf numFmtId="178" fontId="32" fillId="25" borderId="12" xfId="90" applyNumberFormat="1" applyFont="1" applyFill="1" applyBorder="1" applyAlignment="1">
      <alignment horizontal="right" vertical="center" wrapText="1"/>
    </xf>
    <xf numFmtId="180" fontId="28" fillId="25" borderId="12" xfId="90" applyNumberFormat="1" applyFont="1" applyFill="1" applyBorder="1" applyAlignment="1">
      <alignment horizontal="right" wrapText="1"/>
    </xf>
    <xf numFmtId="0" fontId="28" fillId="0" borderId="0" xfId="79" applyFont="1" applyAlignment="1">
      <alignment horizontal="left" wrapText="1"/>
      <protection/>
    </xf>
    <xf numFmtId="180" fontId="28" fillId="0" borderId="0" xfId="90" applyNumberFormat="1" applyFont="1" applyAlignment="1">
      <alignment horizontal="right" wrapText="1"/>
    </xf>
    <xf numFmtId="180" fontId="28" fillId="25" borderId="0" xfId="90" applyNumberFormat="1" applyFont="1" applyFill="1" applyAlignment="1">
      <alignment horizontal="right" wrapText="1"/>
    </xf>
    <xf numFmtId="0" fontId="27" fillId="0" borderId="0" xfId="79" applyFont="1" applyAlignment="1">
      <alignment horizontal="left" wrapText="1"/>
      <protection/>
    </xf>
    <xf numFmtId="180" fontId="27" fillId="0" borderId="0" xfId="90" applyNumberFormat="1" applyFont="1" applyAlignment="1">
      <alignment horizontal="right" wrapText="1"/>
    </xf>
    <xf numFmtId="180" fontId="27" fillId="25" borderId="0" xfId="90" applyNumberFormat="1" applyFont="1" applyFill="1" applyAlignment="1">
      <alignment horizontal="right" wrapText="1"/>
    </xf>
    <xf numFmtId="180" fontId="26" fillId="0" borderId="0" xfId="90" applyNumberFormat="1" applyFont="1" applyFill="1" applyAlignment="1">
      <alignment horizontal="right" wrapText="1"/>
    </xf>
    <xf numFmtId="181" fontId="26" fillId="0" borderId="0" xfId="90" applyNumberFormat="1" applyFont="1" applyAlignment="1">
      <alignment horizontal="right" wrapText="1"/>
    </xf>
    <xf numFmtId="43" fontId="26" fillId="0" borderId="0" xfId="90" applyFont="1" applyAlignment="1">
      <alignment horizontal="right" wrapText="1"/>
    </xf>
    <xf numFmtId="0" fontId="30" fillId="0" borderId="0" xfId="79" applyFont="1" applyFill="1" applyAlignment="1">
      <alignment horizontal="center" wrapText="1"/>
      <protection/>
    </xf>
    <xf numFmtId="0" fontId="0" fillId="0" borderId="15" xfId="0" applyFill="1" applyBorder="1" applyAlignment="1">
      <alignment horizontal="left"/>
    </xf>
    <xf numFmtId="180" fontId="26" fillId="0" borderId="12" xfId="90" applyNumberFormat="1" applyFont="1" applyFill="1" applyBorder="1" applyAlignment="1">
      <alignment horizontal="center" vertical="center" wrapText="1"/>
    </xf>
    <xf numFmtId="180" fontId="33" fillId="0" borderId="13" xfId="90" applyNumberFormat="1" applyFont="1" applyFill="1" applyBorder="1" applyAlignment="1">
      <alignment horizontal="center" vertical="center" wrapText="1"/>
    </xf>
    <xf numFmtId="43" fontId="13" fillId="0" borderId="12" xfId="90" applyFont="1" applyBorder="1" applyAlignment="1">
      <alignment horizontal="center" vertical="center" wrapText="1"/>
    </xf>
    <xf numFmtId="180" fontId="33" fillId="0" borderId="14" xfId="90" applyNumberFormat="1" applyFont="1" applyFill="1" applyBorder="1" applyAlignment="1">
      <alignment horizontal="center" vertical="center" wrapText="1"/>
    </xf>
    <xf numFmtId="178" fontId="26" fillId="0" borderId="12" xfId="90" applyNumberFormat="1" applyFont="1" applyFill="1" applyBorder="1" applyAlignment="1">
      <alignment horizontal="right" vertical="center" wrapText="1"/>
    </xf>
    <xf numFmtId="177" fontId="26" fillId="0" borderId="12" xfId="90" applyNumberFormat="1" applyFont="1" applyBorder="1" applyAlignment="1">
      <alignment horizontal="right" vertical="center" wrapText="1"/>
    </xf>
    <xf numFmtId="178" fontId="32" fillId="0" borderId="12" xfId="90" applyNumberFormat="1" applyFont="1" applyFill="1" applyBorder="1" applyAlignment="1">
      <alignment horizontal="right" vertical="center" wrapText="1"/>
    </xf>
    <xf numFmtId="181" fontId="28" fillId="0" borderId="12" xfId="90" applyNumberFormat="1" applyFont="1" applyBorder="1" applyAlignment="1">
      <alignment horizontal="right" wrapText="1"/>
    </xf>
    <xf numFmtId="180" fontId="28" fillId="0" borderId="0" xfId="90" applyNumberFormat="1" applyFont="1" applyFill="1" applyAlignment="1">
      <alignment horizontal="right" wrapText="1"/>
    </xf>
    <xf numFmtId="181" fontId="28" fillId="0" borderId="0" xfId="90" applyNumberFormat="1" applyFont="1" applyAlignment="1">
      <alignment horizontal="right" wrapText="1"/>
    </xf>
    <xf numFmtId="43" fontId="28" fillId="0" borderId="0" xfId="90" applyFont="1" applyAlignment="1">
      <alignment horizontal="right" wrapText="1"/>
    </xf>
    <xf numFmtId="180" fontId="27" fillId="0" borderId="0" xfId="90" applyNumberFormat="1" applyFont="1" applyFill="1" applyAlignment="1">
      <alignment horizontal="right" wrapText="1"/>
    </xf>
    <xf numFmtId="181" fontId="27" fillId="0" borderId="0" xfId="90" applyNumberFormat="1" applyFont="1" applyAlignment="1">
      <alignment horizontal="right" wrapText="1"/>
    </xf>
    <xf numFmtId="43" fontId="27" fillId="0" borderId="0" xfId="90" applyFont="1" applyAlignment="1">
      <alignment horizontal="right" wrapText="1"/>
    </xf>
    <xf numFmtId="0" fontId="13" fillId="0" borderId="12" xfId="79" applyFont="1" applyBorder="1" applyAlignment="1">
      <alignment horizontal="center" vertical="center" wrapText="1"/>
      <protection/>
    </xf>
    <xf numFmtId="0" fontId="28" fillId="0" borderId="0" xfId="79" applyFont="1" applyBorder="1" applyAlignment="1">
      <alignment wrapText="1"/>
      <protection/>
    </xf>
    <xf numFmtId="0" fontId="27" fillId="0" borderId="0" xfId="79" applyFont="1" applyBorder="1" applyAlignment="1">
      <alignment wrapText="1"/>
      <protection/>
    </xf>
    <xf numFmtId="0" fontId="0" fillId="0" borderId="12" xfId="79" applyFont="1" applyBorder="1" applyAlignment="1">
      <alignment vertical="center" wrapText="1"/>
      <protection/>
    </xf>
    <xf numFmtId="182" fontId="0" fillId="0" borderId="12" xfId="79" applyNumberFormat="1" applyFont="1" applyFill="1" applyBorder="1" applyAlignment="1">
      <alignment horizontal="left" vertical="center" wrapText="1"/>
      <protection/>
    </xf>
    <xf numFmtId="182" fontId="26" fillId="0" borderId="0" xfId="79" applyNumberFormat="1" applyFont="1" applyAlignment="1">
      <alignment wrapText="1"/>
      <protection/>
    </xf>
    <xf numFmtId="0" fontId="26" fillId="0" borderId="0" xfId="79" applyFont="1" applyAlignment="1">
      <alignment horizontal="center" vertical="center" wrapText="1"/>
      <protection/>
    </xf>
    <xf numFmtId="182" fontId="34" fillId="0" borderId="12" xfId="79" applyNumberFormat="1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27" fillId="0" borderId="12" xfId="79" applyFont="1" applyBorder="1" applyAlignment="1">
      <alignment horizontal="left" vertical="center" wrapText="1"/>
      <protection/>
    </xf>
    <xf numFmtId="0" fontId="27" fillId="0" borderId="0" xfId="79" applyFont="1" applyAlignment="1">
      <alignment horizontal="left" vertical="center" wrapText="1"/>
      <protection/>
    </xf>
    <xf numFmtId="0" fontId="17" fillId="0" borderId="0" xfId="92" applyFont="1" applyAlignment="1">
      <alignment wrapText="1"/>
      <protection/>
    </xf>
    <xf numFmtId="0" fontId="27" fillId="0" borderId="0" xfId="92" applyFont="1" applyAlignment="1">
      <alignment wrapText="1"/>
      <protection/>
    </xf>
    <xf numFmtId="0" fontId="13" fillId="0" borderId="0" xfId="38" applyFont="1">
      <alignment vertical="center"/>
      <protection/>
    </xf>
    <xf numFmtId="0" fontId="32" fillId="0" borderId="0" xfId="38" applyFont="1" applyAlignment="1">
      <alignment vertical="center" wrapText="1"/>
      <protection/>
    </xf>
    <xf numFmtId="0" fontId="32" fillId="0" borderId="0" xfId="38" applyFont="1">
      <alignment vertical="center"/>
      <protection/>
    </xf>
    <xf numFmtId="0" fontId="0" fillId="0" borderId="0" xfId="38" applyFont="1" applyFill="1">
      <alignment vertical="center"/>
      <protection/>
    </xf>
    <xf numFmtId="182" fontId="0" fillId="0" borderId="0" xfId="38" applyNumberFormat="1" applyFont="1" applyFill="1">
      <alignment vertical="center"/>
      <protection/>
    </xf>
    <xf numFmtId="0" fontId="0" fillId="0" borderId="0" xfId="38" applyFont="1" applyFill="1" applyAlignment="1">
      <alignment vertical="center" wrapText="1"/>
      <protection/>
    </xf>
    <xf numFmtId="0" fontId="0" fillId="0" borderId="0" xfId="38" applyFont="1" applyFill="1" applyAlignment="1">
      <alignment horizontal="right" vertical="center"/>
      <protection/>
    </xf>
    <xf numFmtId="0" fontId="35" fillId="0" borderId="0" xfId="89" applyFont="1" applyAlignment="1">
      <alignment vertical="center" wrapText="1"/>
      <protection/>
    </xf>
    <xf numFmtId="182" fontId="17" fillId="0" borderId="0" xfId="90" applyNumberFormat="1" applyFont="1" applyAlignment="1">
      <alignment horizontal="right" wrapText="1"/>
    </xf>
    <xf numFmtId="0" fontId="30" fillId="0" borderId="0" xfId="92" applyFont="1" applyAlignment="1">
      <alignment horizontal="center" wrapText="1"/>
      <protection/>
    </xf>
    <xf numFmtId="0" fontId="0" fillId="0" borderId="15" xfId="38" applyFont="1" applyBorder="1" applyAlignment="1">
      <alignment horizontal="left"/>
      <protection/>
    </xf>
    <xf numFmtId="43" fontId="31" fillId="0" borderId="12" xfId="90" applyNumberFormat="1" applyFont="1" applyBorder="1" applyAlignment="1" applyProtection="1">
      <alignment horizontal="center" vertical="center" wrapText="1"/>
      <protection locked="0"/>
    </xf>
    <xf numFmtId="0" fontId="13" fillId="0" borderId="12" xfId="38" applyFont="1" applyFill="1" applyBorder="1" applyAlignment="1">
      <alignment horizontal="center" wrapText="1"/>
      <protection/>
    </xf>
    <xf numFmtId="176" fontId="13" fillId="0" borderId="12" xfId="38" applyNumberFormat="1" applyFont="1" applyFill="1" applyBorder="1" applyAlignment="1">
      <alignment horizontal="center" wrapText="1"/>
      <protection/>
    </xf>
    <xf numFmtId="182" fontId="13" fillId="0" borderId="12" xfId="38" applyNumberFormat="1" applyFont="1" applyFill="1" applyBorder="1" applyAlignment="1">
      <alignment horizontal="center" wrapText="1"/>
      <protection/>
    </xf>
    <xf numFmtId="3" fontId="0" fillId="0" borderId="12" xfId="38" applyNumberFormat="1" applyFont="1" applyFill="1" applyBorder="1" applyAlignment="1" applyProtection="1">
      <alignment vertical="center"/>
      <protection/>
    </xf>
    <xf numFmtId="180" fontId="32" fillId="0" borderId="12" xfId="38" applyNumberFormat="1" applyFont="1" applyFill="1" applyBorder="1" applyAlignment="1" applyProtection="1">
      <alignment horizontal="right" vertical="top" wrapText="1"/>
      <protection locked="0"/>
    </xf>
    <xf numFmtId="182" fontId="32" fillId="0" borderId="12" xfId="38" applyNumberFormat="1" applyFont="1" applyFill="1" applyBorder="1" applyAlignment="1" applyProtection="1">
      <alignment horizontal="right" vertical="top" wrapText="1"/>
      <protection locked="0"/>
    </xf>
    <xf numFmtId="3" fontId="0" fillId="0" borderId="12" xfId="38" applyNumberFormat="1" applyFont="1" applyFill="1" applyBorder="1" applyAlignment="1" applyProtection="1">
      <alignment vertical="center" wrapText="1"/>
      <protection/>
    </xf>
    <xf numFmtId="180" fontId="32" fillId="0" borderId="12" xfId="38" applyNumberFormat="1" applyFont="1" applyFill="1" applyBorder="1">
      <alignment vertical="center"/>
      <protection/>
    </xf>
    <xf numFmtId="182" fontId="32" fillId="0" borderId="12" xfId="38" applyNumberFormat="1" applyFont="1" applyFill="1" applyBorder="1">
      <alignment vertical="center"/>
      <protection/>
    </xf>
    <xf numFmtId="180" fontId="32" fillId="0" borderId="12" xfId="38" applyNumberFormat="1" applyFont="1" applyFill="1" applyBorder="1" applyAlignment="1" applyProtection="1">
      <alignment horizontal="right" vertical="top" wrapText="1"/>
      <protection/>
    </xf>
    <xf numFmtId="182" fontId="32" fillId="0" borderId="12" xfId="38" applyNumberFormat="1" applyFont="1" applyFill="1" applyBorder="1" applyAlignment="1" applyProtection="1">
      <alignment horizontal="right" vertical="top" wrapText="1"/>
      <protection/>
    </xf>
    <xf numFmtId="0" fontId="32" fillId="0" borderId="12" xfId="38" applyFont="1" applyFill="1" applyBorder="1" applyAlignment="1">
      <alignment horizontal="left"/>
      <protection/>
    </xf>
    <xf numFmtId="3" fontId="18" fillId="25" borderId="12" xfId="0" applyNumberFormat="1" applyFont="1" applyFill="1" applyBorder="1" applyAlignment="1" applyProtection="1">
      <alignment horizontal="right" vertical="center"/>
      <protection/>
    </xf>
    <xf numFmtId="3" fontId="68" fillId="25" borderId="12" xfId="0" applyNumberFormat="1" applyFont="1" applyFill="1" applyBorder="1" applyAlignment="1" applyProtection="1">
      <alignment horizontal="right" vertical="center"/>
      <protection/>
    </xf>
    <xf numFmtId="180" fontId="32" fillId="0" borderId="12" xfId="0" applyNumberFormat="1" applyFont="1" applyFill="1" applyBorder="1" applyAlignment="1">
      <alignment vertical="center"/>
    </xf>
    <xf numFmtId="180" fontId="26" fillId="0" borderId="12" xfId="38" applyNumberFormat="1" applyFont="1" applyFill="1" applyBorder="1">
      <alignment vertical="center"/>
      <protection/>
    </xf>
    <xf numFmtId="0" fontId="32" fillId="0" borderId="12" xfId="38" applyFont="1" applyFill="1" applyBorder="1">
      <alignment vertical="center"/>
      <protection/>
    </xf>
    <xf numFmtId="178" fontId="32" fillId="0" borderId="12" xfId="0" applyNumberFormat="1" applyFont="1" applyFill="1" applyBorder="1" applyAlignment="1">
      <alignment vertical="center"/>
    </xf>
    <xf numFmtId="178" fontId="32" fillId="0" borderId="12" xfId="38" applyNumberFormat="1" applyFont="1" applyFill="1" applyBorder="1">
      <alignment vertical="center"/>
      <protection/>
    </xf>
    <xf numFmtId="178" fontId="32" fillId="0" borderId="13" xfId="0" applyNumberFormat="1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178" fontId="32" fillId="0" borderId="12" xfId="38" applyNumberFormat="1" applyFont="1" applyFill="1" applyBorder="1" applyAlignment="1" applyProtection="1">
      <alignment horizontal="right" vertical="top" wrapText="1"/>
      <protection locked="0"/>
    </xf>
    <xf numFmtId="178" fontId="32" fillId="0" borderId="13" xfId="0" applyNumberFormat="1" applyFont="1" applyFill="1" applyBorder="1" applyAlignment="1" applyProtection="1">
      <alignment horizontal="right" vertical="top" wrapText="1"/>
      <protection locked="0"/>
    </xf>
    <xf numFmtId="178" fontId="32" fillId="0" borderId="24" xfId="0" applyNumberFormat="1" applyFont="1" applyFill="1" applyBorder="1" applyAlignment="1" applyProtection="1">
      <alignment horizontal="right" vertical="top" wrapText="1"/>
      <protection locked="0"/>
    </xf>
    <xf numFmtId="178" fontId="32" fillId="0" borderId="19" xfId="0" applyNumberFormat="1" applyFont="1" applyFill="1" applyBorder="1" applyAlignment="1" applyProtection="1">
      <alignment horizontal="right" vertical="top" wrapText="1"/>
      <protection locked="0"/>
    </xf>
    <xf numFmtId="3" fontId="1" fillId="0" borderId="12" xfId="38" applyNumberFormat="1" applyFont="1" applyFill="1" applyBorder="1" applyAlignment="1" applyProtection="1">
      <alignment vertical="center"/>
      <protection/>
    </xf>
    <xf numFmtId="3" fontId="18" fillId="26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38" applyFont="1" applyFill="1" applyBorder="1" applyAlignment="1">
      <alignment horizontal="distributed" vertical="center"/>
      <protection/>
    </xf>
    <xf numFmtId="180" fontId="26" fillId="0" borderId="12" xfId="38" applyNumberFormat="1" applyFont="1" applyFill="1" applyBorder="1" applyAlignment="1">
      <alignment horizontal="right" vertical="top" wrapText="1"/>
      <protection/>
    </xf>
    <xf numFmtId="182" fontId="26" fillId="0" borderId="12" xfId="38" applyNumberFormat="1" applyFont="1" applyFill="1" applyBorder="1" applyAlignment="1">
      <alignment horizontal="right" vertical="top" wrapText="1"/>
      <protection/>
    </xf>
    <xf numFmtId="0" fontId="13" fillId="0" borderId="12" xfId="38" applyFont="1" applyFill="1" applyBorder="1">
      <alignment vertical="center"/>
      <protection/>
    </xf>
    <xf numFmtId="0" fontId="18" fillId="25" borderId="12" xfId="0" applyNumberFormat="1" applyFont="1" applyFill="1" applyBorder="1" applyAlignment="1" applyProtection="1">
      <alignment vertical="center"/>
      <protection/>
    </xf>
    <xf numFmtId="180" fontId="26" fillId="0" borderId="12" xfId="38" applyNumberFormat="1" applyFont="1" applyFill="1" applyBorder="1" applyAlignment="1" applyProtection="1">
      <alignment horizontal="right" vertical="top" wrapText="1"/>
      <protection locked="0"/>
    </xf>
    <xf numFmtId="182" fontId="26" fillId="0" borderId="12" xfId="38" applyNumberFormat="1" applyFont="1" applyFill="1" applyBorder="1" applyAlignment="1" applyProtection="1">
      <alignment horizontal="right" vertical="top" wrapText="1"/>
      <protection locked="0"/>
    </xf>
    <xf numFmtId="180" fontId="13" fillId="0" borderId="12" xfId="38" applyNumberFormat="1" applyFont="1" applyFill="1" applyBorder="1" applyAlignment="1" applyProtection="1">
      <alignment vertical="center" wrapText="1"/>
      <protection/>
    </xf>
    <xf numFmtId="180" fontId="26" fillId="0" borderId="12" xfId="38" applyNumberFormat="1" applyFont="1" applyFill="1" applyBorder="1" applyAlignment="1" applyProtection="1">
      <alignment horizontal="right" vertical="center" wrapText="1"/>
      <protection locked="0"/>
    </xf>
    <xf numFmtId="182" fontId="32" fillId="0" borderId="12" xfId="38" applyNumberFormat="1" applyFont="1" applyFill="1" applyBorder="1" applyAlignment="1" applyProtection="1">
      <alignment horizontal="right" vertical="center"/>
      <protection/>
    </xf>
    <xf numFmtId="180" fontId="13" fillId="0" borderId="12" xfId="38" applyNumberFormat="1" applyFont="1" applyFill="1" applyBorder="1" applyAlignment="1" applyProtection="1">
      <alignment horizontal="left" vertical="center" wrapText="1"/>
      <protection/>
    </xf>
    <xf numFmtId="180" fontId="26" fillId="0" borderId="12" xfId="38" applyNumberFormat="1" applyFont="1" applyFill="1" applyBorder="1" applyAlignment="1" applyProtection="1">
      <alignment horizontal="right" vertical="center" wrapText="1"/>
      <protection/>
    </xf>
    <xf numFmtId="180" fontId="32" fillId="0" borderId="12" xfId="38" applyNumberFormat="1" applyFont="1" applyFill="1" applyBorder="1" applyAlignment="1" applyProtection="1">
      <alignment horizontal="left" vertical="center" wrapText="1"/>
      <protection/>
    </xf>
    <xf numFmtId="180" fontId="32" fillId="0" borderId="12" xfId="38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180" fontId="32" fillId="0" borderId="12" xfId="38" applyNumberFormat="1" applyFont="1" applyFill="1" applyBorder="1" applyAlignment="1" applyProtection="1">
      <alignment horizontal="right" vertical="center"/>
      <protection/>
    </xf>
    <xf numFmtId="180" fontId="32" fillId="0" borderId="12" xfId="38" applyNumberFormat="1" applyFont="1" applyFill="1" applyBorder="1" applyAlignment="1" applyProtection="1">
      <alignment vertical="center" wrapText="1"/>
      <protection/>
    </xf>
    <xf numFmtId="180" fontId="32" fillId="0" borderId="12" xfId="38" applyNumberFormat="1" applyFont="1" applyFill="1" applyBorder="1" applyAlignment="1">
      <alignment horizontal="left" wrapText="1"/>
      <protection/>
    </xf>
    <xf numFmtId="182" fontId="32" fillId="0" borderId="12" xfId="38" applyNumberFormat="1" applyFont="1" applyFill="1" applyBorder="1" applyAlignment="1">
      <alignment horizontal="right"/>
      <protection/>
    </xf>
    <xf numFmtId="180" fontId="26" fillId="0" borderId="12" xfId="38" applyNumberFormat="1" applyFont="1" applyFill="1" applyBorder="1" applyAlignment="1" applyProtection="1">
      <alignment horizontal="right" vertical="center"/>
      <protection/>
    </xf>
    <xf numFmtId="180" fontId="32" fillId="0" borderId="12" xfId="38" applyNumberFormat="1" applyFont="1" applyFill="1" applyBorder="1" applyAlignment="1">
      <alignment horizontal="right"/>
      <protection/>
    </xf>
    <xf numFmtId="180" fontId="26" fillId="0" borderId="12" xfId="38" applyNumberFormat="1" applyFont="1" applyFill="1" applyBorder="1" applyAlignment="1">
      <alignment horizontal="right"/>
      <protection/>
    </xf>
    <xf numFmtId="180" fontId="0" fillId="0" borderId="12" xfId="38" applyNumberFormat="1" applyFont="1" applyFill="1" applyBorder="1" applyAlignment="1">
      <alignment horizontal="left" wrapText="1"/>
      <protection/>
    </xf>
    <xf numFmtId="180" fontId="32" fillId="0" borderId="12" xfId="38" applyNumberFormat="1" applyFont="1" applyFill="1" applyBorder="1" applyAlignment="1">
      <alignment horizontal="right" vertical="center"/>
      <protection/>
    </xf>
    <xf numFmtId="180" fontId="32" fillId="0" borderId="12" xfId="38" applyNumberFormat="1" applyFont="1" applyFill="1" applyBorder="1" applyAlignment="1">
      <alignment horizontal="right" vertical="center" wrapText="1"/>
      <protection/>
    </xf>
    <xf numFmtId="182" fontId="32" fillId="0" borderId="12" xfId="38" applyNumberFormat="1" applyFont="1" applyFill="1" applyBorder="1" applyAlignment="1">
      <alignment horizontal="right" vertical="center"/>
      <protection/>
    </xf>
    <xf numFmtId="0" fontId="34" fillId="0" borderId="12" xfId="0" applyNumberFormat="1" applyFont="1" applyFill="1" applyBorder="1" applyAlignment="1" applyProtection="1">
      <alignment vertical="center" wrapText="1"/>
      <protection/>
    </xf>
    <xf numFmtId="180" fontId="26" fillId="0" borderId="12" xfId="38" applyNumberFormat="1" applyFont="1" applyFill="1" applyBorder="1" applyAlignment="1">
      <alignment horizontal="right" vertical="center" wrapText="1"/>
      <protection/>
    </xf>
    <xf numFmtId="180" fontId="13" fillId="0" borderId="12" xfId="38" applyNumberFormat="1" applyFont="1" applyFill="1" applyBorder="1" applyAlignment="1">
      <alignment horizontal="distributed" vertical="center" wrapText="1"/>
      <protection/>
    </xf>
    <xf numFmtId="182" fontId="26" fillId="0" borderId="12" xfId="38" applyNumberFormat="1" applyFont="1" applyFill="1" applyBorder="1" applyAlignment="1">
      <alignment horizontal="right" vertical="center"/>
      <protection/>
    </xf>
    <xf numFmtId="180" fontId="13" fillId="0" borderId="12" xfId="38" applyNumberFormat="1" applyFont="1" applyFill="1" applyBorder="1" applyAlignment="1">
      <alignment vertical="center" wrapText="1"/>
      <protection/>
    </xf>
    <xf numFmtId="180" fontId="26" fillId="0" borderId="12" xfId="38" applyNumberFormat="1" applyFont="1" applyFill="1" applyBorder="1" applyAlignment="1">
      <alignment horizontal="right" vertical="center"/>
      <protection/>
    </xf>
    <xf numFmtId="180" fontId="32" fillId="0" borderId="12" xfId="38" applyNumberFormat="1" applyFont="1" applyFill="1" applyBorder="1" applyAlignment="1">
      <alignment vertical="center" wrapText="1"/>
      <protection/>
    </xf>
    <xf numFmtId="180" fontId="32" fillId="0" borderId="12" xfId="38" applyNumberFormat="1" applyFont="1" applyFill="1" applyBorder="1" applyAlignment="1" applyProtection="1">
      <alignment horizontal="right" vertical="center" wrapText="1"/>
      <protection/>
    </xf>
    <xf numFmtId="0" fontId="31" fillId="0" borderId="0" xfId="75" applyFont="1" applyFill="1">
      <alignment vertical="center"/>
      <protection/>
    </xf>
    <xf numFmtId="0" fontId="13" fillId="0" borderId="0" xfId="75" applyFont="1" applyFill="1">
      <alignment vertical="center"/>
      <protection/>
    </xf>
    <xf numFmtId="0" fontId="28" fillId="0" borderId="0" xfId="75" applyFont="1" applyFill="1" applyAlignment="1">
      <alignment horizontal="left"/>
      <protection/>
    </xf>
    <xf numFmtId="180" fontId="28" fillId="0" borderId="0" xfId="90" applyNumberFormat="1" applyFont="1" applyFill="1" applyAlignment="1">
      <alignment/>
    </xf>
    <xf numFmtId="43" fontId="28" fillId="0" borderId="0" xfId="90" applyFont="1" applyFill="1" applyAlignment="1">
      <alignment/>
    </xf>
    <xf numFmtId="0" fontId="22" fillId="0" borderId="0" xfId="75" applyFont="1" applyFill="1">
      <alignment vertical="center"/>
      <protection/>
    </xf>
    <xf numFmtId="0" fontId="28" fillId="0" borderId="0" xfId="75" applyFont="1" applyFill="1" applyAlignment="1">
      <alignment vertical="center" wrapText="1"/>
      <protection/>
    </xf>
    <xf numFmtId="0" fontId="28" fillId="0" borderId="0" xfId="75" applyFont="1" applyFill="1">
      <alignment vertical="center"/>
      <protection/>
    </xf>
    <xf numFmtId="0" fontId="29" fillId="0" borderId="0" xfId="75" applyFont="1" applyFill="1" applyAlignment="1">
      <alignment horizontal="left"/>
      <protection/>
    </xf>
    <xf numFmtId="180" fontId="31" fillId="0" borderId="0" xfId="90" applyNumberFormat="1" applyFont="1" applyFill="1" applyAlignment="1">
      <alignment/>
    </xf>
    <xf numFmtId="0" fontId="30" fillId="0" borderId="0" xfId="75" applyFont="1" applyFill="1" applyAlignment="1">
      <alignment horizontal="center"/>
      <protection/>
    </xf>
    <xf numFmtId="0" fontId="0" fillId="0" borderId="15" xfId="75" applyFill="1" applyBorder="1" applyAlignment="1">
      <alignment horizontal="left"/>
      <protection/>
    </xf>
    <xf numFmtId="0" fontId="0" fillId="0" borderId="15" xfId="75" applyFont="1" applyFill="1" applyBorder="1" applyAlignment="1">
      <alignment horizontal="left"/>
      <protection/>
    </xf>
    <xf numFmtId="0" fontId="31" fillId="0" borderId="12" xfId="75" applyFont="1" applyFill="1" applyBorder="1" applyAlignment="1">
      <alignment horizontal="center" vertical="center" wrapText="1"/>
      <protection/>
    </xf>
    <xf numFmtId="180" fontId="31" fillId="0" borderId="12" xfId="90" applyNumberFormat="1" applyFont="1" applyFill="1" applyBorder="1" applyAlignment="1">
      <alignment horizontal="center" vertical="center" wrapText="1"/>
    </xf>
    <xf numFmtId="180" fontId="31" fillId="0" borderId="13" xfId="90" applyNumberFormat="1" applyFont="1" applyFill="1" applyBorder="1" applyAlignment="1">
      <alignment horizontal="center" vertical="center" wrapText="1"/>
    </xf>
    <xf numFmtId="180" fontId="31" fillId="0" borderId="14" xfId="90" applyNumberFormat="1" applyFont="1" applyFill="1" applyBorder="1" applyAlignment="1">
      <alignment horizontal="center" vertical="center" wrapText="1"/>
    </xf>
    <xf numFmtId="0" fontId="13" fillId="0" borderId="12" xfId="75" applyFont="1" applyFill="1" applyBorder="1" applyAlignment="1">
      <alignment vertical="distributed" wrapText="1"/>
      <protection/>
    </xf>
    <xf numFmtId="180" fontId="28" fillId="0" borderId="12" xfId="90" applyNumberFormat="1" applyFont="1" applyFill="1" applyBorder="1" applyAlignment="1">
      <alignment horizontal="right" vertical="center" wrapText="1"/>
    </xf>
    <xf numFmtId="0" fontId="26" fillId="0" borderId="13" xfId="79" applyFont="1" applyFill="1" applyBorder="1" applyAlignment="1">
      <alignment horizontal="center" vertical="center" wrapText="1"/>
      <protection/>
    </xf>
    <xf numFmtId="180" fontId="32" fillId="0" borderId="13" xfId="90" applyNumberFormat="1" applyFont="1" applyFill="1" applyBorder="1" applyAlignment="1">
      <alignment vertical="center" wrapText="1"/>
    </xf>
    <xf numFmtId="0" fontId="26" fillId="0" borderId="19" xfId="79" applyFont="1" applyFill="1" applyBorder="1" applyAlignment="1">
      <alignment horizontal="center" vertical="center" wrapText="1"/>
      <protection/>
    </xf>
    <xf numFmtId="180" fontId="32" fillId="0" borderId="19" xfId="90" applyNumberFormat="1" applyFont="1" applyFill="1" applyBorder="1" applyAlignment="1">
      <alignment vertical="center" wrapText="1"/>
    </xf>
    <xf numFmtId="0" fontId="26" fillId="0" borderId="14" xfId="79" applyFont="1" applyFill="1" applyBorder="1" applyAlignment="1">
      <alignment horizontal="center" vertical="center" wrapText="1"/>
      <protection/>
    </xf>
    <xf numFmtId="180" fontId="32" fillId="0" borderId="14" xfId="90" applyNumberFormat="1" applyFont="1" applyFill="1" applyBorder="1" applyAlignment="1">
      <alignment vertical="center" wrapText="1"/>
    </xf>
    <xf numFmtId="180" fontId="32" fillId="0" borderId="15" xfId="90" applyNumberFormat="1" applyFont="1" applyFill="1" applyBorder="1" applyAlignment="1">
      <alignment vertical="center" wrapText="1"/>
    </xf>
    <xf numFmtId="0" fontId="26" fillId="0" borderId="12" xfId="79" applyFont="1" applyFill="1" applyBorder="1" applyAlignment="1">
      <alignment horizontal="left" vertical="center" wrapText="1"/>
      <protection/>
    </xf>
    <xf numFmtId="180" fontId="32" fillId="0" borderId="12" xfId="90" applyNumberFormat="1" applyFont="1" applyFill="1" applyBorder="1" applyAlignment="1">
      <alignment horizontal="right" vertical="center" wrapText="1"/>
    </xf>
    <xf numFmtId="180" fontId="32" fillId="0" borderId="14" xfId="90" applyNumberFormat="1" applyFont="1" applyFill="1" applyBorder="1" applyAlignment="1">
      <alignment horizontal="right" vertical="center" wrapText="1"/>
    </xf>
    <xf numFmtId="0" fontId="26" fillId="0" borderId="13" xfId="79" applyFont="1" applyFill="1" applyBorder="1" applyAlignment="1">
      <alignment horizontal="left" vertical="center" wrapText="1"/>
      <protection/>
    </xf>
    <xf numFmtId="180" fontId="32" fillId="0" borderId="13" xfId="90" applyNumberFormat="1" applyFont="1" applyFill="1" applyBorder="1" applyAlignment="1">
      <alignment horizontal="center" vertical="center" wrapText="1"/>
    </xf>
    <xf numFmtId="0" fontId="26" fillId="0" borderId="14" xfId="79" applyFont="1" applyFill="1" applyBorder="1" applyAlignment="1">
      <alignment horizontal="left" vertical="center" wrapText="1"/>
      <protection/>
    </xf>
    <xf numFmtId="180" fontId="32" fillId="0" borderId="14" xfId="90" applyNumberFormat="1" applyFont="1" applyFill="1" applyBorder="1" applyAlignment="1">
      <alignment horizontal="center" vertical="center" wrapText="1"/>
    </xf>
    <xf numFmtId="0" fontId="28" fillId="0" borderId="17" xfId="75" applyFont="1" applyFill="1" applyBorder="1" applyAlignment="1">
      <alignment/>
      <protection/>
    </xf>
    <xf numFmtId="0" fontId="28" fillId="0" borderId="0" xfId="75" applyFont="1" applyFill="1" applyAlignment="1">
      <alignment/>
      <protection/>
    </xf>
    <xf numFmtId="43" fontId="31" fillId="0" borderId="0" xfId="90" applyFont="1" applyFill="1" applyAlignment="1">
      <alignment/>
    </xf>
    <xf numFmtId="0" fontId="21" fillId="0" borderId="0" xfId="75" applyFont="1" applyFill="1">
      <alignment vertical="center"/>
      <protection/>
    </xf>
    <xf numFmtId="43" fontId="13" fillId="0" borderId="12" xfId="90" applyFont="1" applyFill="1" applyBorder="1" applyAlignment="1">
      <alignment horizontal="center" vertical="center" wrapText="1"/>
    </xf>
    <xf numFmtId="0" fontId="21" fillId="0" borderId="12" xfId="75" applyFont="1" applyFill="1" applyBorder="1" applyAlignment="1">
      <alignment horizontal="center" vertical="center" wrapText="1"/>
      <protection/>
    </xf>
    <xf numFmtId="176" fontId="28" fillId="0" borderId="12" xfId="90" applyNumberFormat="1" applyFont="1" applyFill="1" applyBorder="1" applyAlignment="1">
      <alignment horizontal="right" vertical="center" wrapText="1"/>
    </xf>
    <xf numFmtId="43" fontId="28" fillId="0" borderId="12" xfId="90" applyFont="1" applyFill="1" applyBorder="1" applyAlignment="1">
      <alignment horizontal="right" vertical="center" wrapText="1"/>
    </xf>
    <xf numFmtId="0" fontId="21" fillId="0" borderId="13" xfId="75" applyFont="1" applyFill="1" applyBorder="1" applyAlignment="1">
      <alignment horizontal="center" vertical="center" wrapText="1"/>
      <protection/>
    </xf>
    <xf numFmtId="180" fontId="0" fillId="0" borderId="13" xfId="83" applyNumberFormat="1" applyFont="1" applyFill="1" applyBorder="1" applyAlignment="1">
      <alignment vertical="center" wrapText="1"/>
    </xf>
    <xf numFmtId="176" fontId="0" fillId="0" borderId="16" xfId="83" applyNumberFormat="1" applyFont="1" applyFill="1" applyBorder="1" applyAlignment="1">
      <alignment horizontal="center" vertical="center" wrapText="1"/>
    </xf>
    <xf numFmtId="43" fontId="32" fillId="0" borderId="13" xfId="9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180" fontId="0" fillId="0" borderId="19" xfId="83" applyNumberFormat="1" applyFont="1" applyFill="1" applyBorder="1" applyAlignment="1">
      <alignment vertical="center" wrapText="1"/>
    </xf>
    <xf numFmtId="180" fontId="0" fillId="0" borderId="20" xfId="83" applyNumberFormat="1" applyFont="1" applyFill="1" applyBorder="1" applyAlignment="1">
      <alignment horizontal="center" vertical="center" wrapText="1"/>
    </xf>
    <xf numFmtId="43" fontId="32" fillId="0" borderId="19" xfId="9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180" fontId="0" fillId="0" borderId="15" xfId="83" applyNumberFormat="1" applyFont="1" applyFill="1" applyBorder="1" applyAlignment="1">
      <alignment horizontal="center" vertical="center" wrapText="1"/>
    </xf>
    <xf numFmtId="43" fontId="32" fillId="0" borderId="25" xfId="90" applyFont="1" applyFill="1" applyBorder="1" applyAlignment="1">
      <alignment horizontal="center" vertical="center" wrapText="1"/>
    </xf>
    <xf numFmtId="0" fontId="1" fillId="0" borderId="24" xfId="75" applyNumberFormat="1" applyFont="1" applyFill="1" applyBorder="1" applyAlignment="1">
      <alignment horizontal="left" vertical="center" wrapText="1"/>
      <protection/>
    </xf>
    <xf numFmtId="176" fontId="32" fillId="0" borderId="14" xfId="90" applyNumberFormat="1" applyFont="1" applyFill="1" applyBorder="1" applyAlignment="1">
      <alignment horizontal="right" vertical="center" wrapText="1"/>
    </xf>
    <xf numFmtId="43" fontId="32" fillId="0" borderId="14" xfId="90" applyFont="1" applyFill="1" applyBorder="1" applyAlignment="1">
      <alignment horizontal="right" vertical="center" wrapText="1"/>
    </xf>
    <xf numFmtId="176" fontId="32" fillId="0" borderId="12" xfId="90" applyNumberFormat="1" applyFont="1" applyFill="1" applyBorder="1" applyAlignment="1">
      <alignment horizontal="right" vertical="center" wrapText="1"/>
    </xf>
    <xf numFmtId="43" fontId="32" fillId="0" borderId="12" xfId="9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left" vertical="center" wrapText="1"/>
    </xf>
    <xf numFmtId="176" fontId="32" fillId="0" borderId="13" xfId="9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176" fontId="32" fillId="0" borderId="14" xfId="9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2" xfId="75" applyFont="1" applyFill="1" applyBorder="1" applyAlignment="1">
      <alignment horizontal="left" vertical="center" wrapText="1"/>
      <protection/>
    </xf>
    <xf numFmtId="0" fontId="69" fillId="0" borderId="12" xfId="0" applyFont="1" applyFill="1" applyBorder="1" applyAlignment="1">
      <alignment horizontal="left" vertical="center" wrapText="1"/>
    </xf>
    <xf numFmtId="180" fontId="32" fillId="0" borderId="12" xfId="90" applyNumberFormat="1" applyFont="1" applyFill="1" applyBorder="1" applyAlignment="1">
      <alignment horizontal="right" vertical="center"/>
    </xf>
    <xf numFmtId="176" fontId="32" fillId="0" borderId="12" xfId="90" applyNumberFormat="1" applyFont="1" applyFill="1" applyBorder="1" applyAlignment="1">
      <alignment horizontal="right" vertical="center"/>
    </xf>
    <xf numFmtId="0" fontId="13" fillId="0" borderId="12" xfId="79" applyFont="1" applyFill="1" applyBorder="1" applyAlignment="1">
      <alignment horizontal="left" vertical="center" wrapText="1"/>
      <protection/>
    </xf>
    <xf numFmtId="0" fontId="31" fillId="0" borderId="0" xfId="75" applyFont="1" applyFill="1" applyAlignment="1">
      <alignment vertical="center" wrapText="1"/>
      <protection/>
    </xf>
    <xf numFmtId="0" fontId="13" fillId="0" borderId="0" xfId="75" applyFont="1" applyFill="1" applyAlignment="1">
      <alignment vertical="center" wrapText="1"/>
      <protection/>
    </xf>
    <xf numFmtId="0" fontId="0" fillId="0" borderId="0" xfId="75" applyFill="1" applyAlignment="1">
      <alignment vertical="center" wrapText="1"/>
      <protection/>
    </xf>
    <xf numFmtId="43" fontId="26" fillId="0" borderId="0" xfId="90" applyNumberFormat="1" applyFont="1" applyAlignment="1" applyProtection="1">
      <alignment wrapText="1"/>
      <protection locked="0"/>
    </xf>
    <xf numFmtId="43" fontId="32" fillId="0" borderId="0" xfId="90" applyNumberFormat="1" applyFont="1" applyAlignment="1" applyProtection="1">
      <alignment wrapText="1"/>
      <protection locked="0"/>
    </xf>
    <xf numFmtId="180" fontId="32" fillId="0" borderId="0" xfId="90" applyNumberFormat="1" applyFont="1" applyAlignment="1" applyProtection="1">
      <alignment horizontal="right" wrapText="1"/>
      <protection locked="0"/>
    </xf>
    <xf numFmtId="43" fontId="32" fillId="0" borderId="0" xfId="90" applyNumberFormat="1" applyFont="1" applyFill="1" applyAlignment="1" applyProtection="1">
      <alignment wrapText="1"/>
      <protection locked="0"/>
    </xf>
    <xf numFmtId="43" fontId="32" fillId="0" borderId="0" xfId="90" applyFont="1" applyAlignment="1" applyProtection="1">
      <alignment wrapText="1"/>
      <protection locked="0"/>
    </xf>
    <xf numFmtId="178" fontId="32" fillId="0" borderId="0" xfId="90" applyNumberFormat="1" applyFont="1" applyAlignment="1" applyProtection="1">
      <alignment horizontal="right" wrapText="1"/>
      <protection locked="0"/>
    </xf>
    <xf numFmtId="178" fontId="32" fillId="0" borderId="0" xfId="90" applyNumberFormat="1" applyFont="1" applyAlignment="1" applyProtection="1">
      <alignment wrapText="1"/>
      <protection locked="0"/>
    </xf>
    <xf numFmtId="182" fontId="32" fillId="0" borderId="0" xfId="90" applyNumberFormat="1" applyFont="1" applyAlignment="1" applyProtection="1">
      <alignment wrapText="1"/>
      <protection locked="0"/>
    </xf>
    <xf numFmtId="43" fontId="29" fillId="0" borderId="0" xfId="90" applyNumberFormat="1" applyFont="1" applyAlignment="1" applyProtection="1">
      <alignment wrapText="1"/>
      <protection locked="0"/>
    </xf>
    <xf numFmtId="180" fontId="38" fillId="0" borderId="0" xfId="90" applyNumberFormat="1" applyFont="1" applyAlignment="1" applyProtection="1">
      <alignment horizontal="right" wrapText="1"/>
      <protection locked="0"/>
    </xf>
    <xf numFmtId="43" fontId="30" fillId="0" borderId="0" xfId="90" applyNumberFormat="1" applyFont="1" applyAlignment="1" applyProtection="1">
      <alignment horizontal="center" wrapText="1"/>
      <protection locked="0"/>
    </xf>
    <xf numFmtId="43" fontId="0" fillId="0" borderId="15" xfId="88" applyNumberFormat="1" applyFont="1" applyBorder="1" applyAlignment="1" applyProtection="1">
      <alignment horizontal="left" vertical="distributed" wrapText="1"/>
      <protection locked="0"/>
    </xf>
    <xf numFmtId="43" fontId="31" fillId="0" borderId="13" xfId="90" applyNumberFormat="1" applyFont="1" applyBorder="1" applyAlignment="1" applyProtection="1">
      <alignment horizontal="center" vertical="center" wrapText="1"/>
      <protection locked="0"/>
    </xf>
    <xf numFmtId="180" fontId="28" fillId="0" borderId="13" xfId="90" applyNumberFormat="1" applyFont="1" applyBorder="1" applyAlignment="1" applyProtection="1">
      <alignment horizontal="center" vertical="center" wrapText="1"/>
      <protection locked="0"/>
    </xf>
    <xf numFmtId="43" fontId="28" fillId="0" borderId="13" xfId="90" applyNumberFormat="1" applyFont="1" applyFill="1" applyBorder="1" applyAlignment="1" applyProtection="1">
      <alignment horizontal="center" vertical="center" wrapText="1"/>
      <protection locked="0"/>
    </xf>
    <xf numFmtId="182" fontId="31" fillId="0" borderId="13" xfId="90" applyNumberFormat="1" applyFont="1" applyBorder="1" applyAlignment="1" applyProtection="1">
      <alignment horizontal="center" vertical="center" wrapText="1"/>
      <protection locked="0"/>
    </xf>
    <xf numFmtId="43" fontId="31" fillId="0" borderId="14" xfId="90" applyNumberFormat="1" applyFont="1" applyBorder="1" applyAlignment="1" applyProtection="1">
      <alignment horizontal="center" vertical="center" wrapText="1"/>
      <protection locked="0"/>
    </xf>
    <xf numFmtId="180" fontId="28" fillId="0" borderId="14" xfId="90" applyNumberFormat="1" applyFont="1" applyBorder="1" applyAlignment="1" applyProtection="1">
      <alignment horizontal="center" vertical="center" wrapText="1"/>
      <protection locked="0"/>
    </xf>
    <xf numFmtId="43" fontId="28" fillId="0" borderId="14" xfId="90" applyNumberFormat="1" applyFont="1" applyFill="1" applyBorder="1" applyAlignment="1" applyProtection="1">
      <alignment horizontal="center" vertical="center" wrapText="1"/>
      <protection locked="0"/>
    </xf>
    <xf numFmtId="182" fontId="31" fillId="0" borderId="14" xfId="90" applyNumberFormat="1" applyFont="1" applyBorder="1" applyAlignment="1" applyProtection="1">
      <alignment horizontal="center" vertical="center" wrapText="1"/>
      <protection locked="0"/>
    </xf>
    <xf numFmtId="43" fontId="32" fillId="0" borderId="12" xfId="90" applyFont="1" applyBorder="1" applyAlignment="1">
      <alignment horizontal="left" vertical="center" wrapText="1"/>
    </xf>
    <xf numFmtId="178" fontId="32" fillId="0" borderId="12" xfId="90" applyNumberFormat="1" applyFont="1" applyFill="1" applyBorder="1" applyAlignment="1">
      <alignment vertical="center" wrapText="1"/>
    </xf>
    <xf numFmtId="180" fontId="32" fillId="0" borderId="12" xfId="90" applyNumberFormat="1" applyFont="1" applyFill="1" applyBorder="1" applyAlignment="1">
      <alignment/>
    </xf>
    <xf numFmtId="43" fontId="32" fillId="0" borderId="12" xfId="90" applyFont="1" applyBorder="1" applyAlignment="1">
      <alignment vertical="center" wrapText="1"/>
    </xf>
    <xf numFmtId="0" fontId="32" fillId="0" borderId="12" xfId="38" applyFont="1" applyFill="1" applyBorder="1" applyAlignment="1">
      <alignment horizontal="left" vertical="center" wrapText="1"/>
      <protection/>
    </xf>
    <xf numFmtId="178" fontId="32" fillId="0" borderId="12" xfId="67" applyNumberFormat="1" applyFont="1" applyFill="1" applyBorder="1" applyAlignment="1">
      <alignment horizontal="right" vertical="center" wrapText="1"/>
    </xf>
    <xf numFmtId="43" fontId="24" fillId="0" borderId="12" xfId="90" applyFont="1" applyBorder="1" applyAlignment="1">
      <alignment horizontal="left" vertical="center" wrapText="1"/>
    </xf>
    <xf numFmtId="180" fontId="32" fillId="24" borderId="12" xfId="83" applyNumberFormat="1" applyFont="1" applyFill="1" applyBorder="1" applyAlignment="1">
      <alignment/>
    </xf>
    <xf numFmtId="43" fontId="1" fillId="0" borderId="12" xfId="90" applyFont="1" applyBorder="1" applyAlignment="1">
      <alignment horizontal="left" vertical="center" wrapText="1"/>
    </xf>
    <xf numFmtId="43" fontId="24" fillId="0" borderId="12" xfId="90" applyNumberFormat="1" applyFont="1" applyBorder="1" applyAlignment="1" applyProtection="1">
      <alignment horizontal="left" vertical="center" wrapText="1"/>
      <protection locked="0"/>
    </xf>
    <xf numFmtId="43" fontId="1" fillId="0" borderId="12" xfId="90" applyNumberFormat="1" applyFont="1" applyBorder="1" applyAlignment="1" applyProtection="1">
      <alignment horizontal="left" vertical="center" wrapText="1"/>
      <protection locked="0"/>
    </xf>
    <xf numFmtId="43" fontId="13" fillId="0" borderId="12" xfId="90" applyNumberFormat="1" applyFont="1" applyBorder="1" applyAlignment="1" applyProtection="1">
      <alignment horizontal="left" vertical="center" wrapText="1"/>
      <protection locked="0"/>
    </xf>
    <xf numFmtId="43" fontId="26" fillId="0" borderId="12" xfId="90" applyFont="1" applyFill="1" applyBorder="1" applyAlignment="1">
      <alignment horizontal="right" vertical="center" wrapText="1"/>
    </xf>
    <xf numFmtId="1" fontId="13" fillId="0" borderId="12" xfId="38" applyNumberFormat="1" applyFont="1" applyFill="1" applyBorder="1" applyAlignment="1" applyProtection="1">
      <alignment horizontal="left" vertical="center" wrapText="1"/>
      <protection locked="0"/>
    </xf>
    <xf numFmtId="1" fontId="26" fillId="0" borderId="12" xfId="38" applyNumberFormat="1" applyFont="1" applyFill="1" applyBorder="1" applyAlignment="1" applyProtection="1">
      <alignment horizontal="left" vertical="center" wrapText="1"/>
      <protection locked="0"/>
    </xf>
    <xf numFmtId="1" fontId="32" fillId="0" borderId="12" xfId="38" applyNumberFormat="1" applyFont="1" applyFill="1" applyBorder="1" applyAlignment="1" applyProtection="1">
      <alignment vertical="center" wrapText="1"/>
      <protection locked="0"/>
    </xf>
    <xf numFmtId="1" fontId="26" fillId="0" borderId="12" xfId="38" applyNumberFormat="1" applyFont="1" applyFill="1" applyBorder="1" applyAlignment="1" applyProtection="1">
      <alignment vertical="center" wrapText="1"/>
      <protection locked="0"/>
    </xf>
    <xf numFmtId="179" fontId="32" fillId="0" borderId="12" xfId="38" applyNumberFormat="1" applyFont="1" applyFill="1" applyBorder="1" applyAlignment="1">
      <alignment vertical="center" wrapText="1"/>
      <protection/>
    </xf>
    <xf numFmtId="3" fontId="18" fillId="27" borderId="12" xfId="0" applyNumberFormat="1" applyFont="1" applyFill="1" applyBorder="1" applyAlignment="1" applyProtection="1">
      <alignment horizontal="right" vertical="center"/>
      <protection/>
    </xf>
    <xf numFmtId="179" fontId="1" fillId="0" borderId="12" xfId="38" applyNumberFormat="1" applyFont="1" applyFill="1" applyBorder="1" applyAlignment="1">
      <alignment vertical="center" wrapText="1"/>
      <protection/>
    </xf>
    <xf numFmtId="179" fontId="24" fillId="0" borderId="12" xfId="38" applyNumberFormat="1" applyFont="1" applyFill="1" applyBorder="1" applyAlignment="1">
      <alignment vertical="center" wrapText="1"/>
      <protection/>
    </xf>
    <xf numFmtId="179" fontId="0" fillId="0" borderId="12" xfId="38" applyNumberFormat="1" applyFont="1" applyFill="1" applyBorder="1" applyAlignment="1">
      <alignment vertical="center" wrapText="1"/>
      <protection/>
    </xf>
    <xf numFmtId="179" fontId="0" fillId="0" borderId="12" xfId="38" applyNumberFormat="1" applyFont="1" applyBorder="1" applyAlignment="1">
      <alignment vertical="center" wrapText="1"/>
      <protection/>
    </xf>
    <xf numFmtId="43" fontId="32" fillId="0" borderId="12" xfId="90" applyFont="1" applyFill="1" applyBorder="1" applyAlignment="1" applyProtection="1">
      <alignment horizontal="right" vertical="center" wrapText="1"/>
      <protection/>
    </xf>
    <xf numFmtId="178" fontId="32" fillId="0" borderId="12" xfId="90" applyNumberFormat="1" applyFont="1" applyFill="1" applyBorder="1" applyAlignment="1" applyProtection="1">
      <alignment vertical="center" wrapText="1"/>
      <protection/>
    </xf>
    <xf numFmtId="179" fontId="32" fillId="0" borderId="12" xfId="38" applyNumberFormat="1" applyFont="1" applyBorder="1" applyAlignment="1">
      <alignment vertical="center" wrapText="1"/>
      <protection/>
    </xf>
    <xf numFmtId="178" fontId="70" fillId="0" borderId="12" xfId="90" applyNumberFormat="1" applyFont="1" applyFill="1" applyBorder="1" applyAlignment="1">
      <alignment vertical="center" wrapText="1"/>
    </xf>
    <xf numFmtId="183" fontId="0" fillId="24" borderId="12" xfId="83" applyNumberFormat="1" applyFont="1" applyFill="1" applyBorder="1" applyAlignment="1">
      <alignment wrapText="1"/>
    </xf>
    <xf numFmtId="179" fontId="0" fillId="0" borderId="13" xfId="38" applyNumberFormat="1" applyFont="1" applyBorder="1" applyAlignment="1">
      <alignment horizontal="left" vertical="center" wrapText="1"/>
      <protection/>
    </xf>
    <xf numFmtId="178" fontId="32" fillId="0" borderId="13" xfId="90" applyNumberFormat="1" applyFont="1" applyFill="1" applyBorder="1" applyAlignment="1">
      <alignment horizontal="right" vertical="center" wrapText="1"/>
    </xf>
    <xf numFmtId="43" fontId="32" fillId="0" borderId="13" xfId="90" applyFont="1" applyFill="1" applyBorder="1" applyAlignment="1">
      <alignment horizontal="center" vertical="center" wrapText="1"/>
    </xf>
    <xf numFmtId="179" fontId="0" fillId="0" borderId="14" xfId="38" applyNumberFormat="1" applyFont="1" applyBorder="1" applyAlignment="1">
      <alignment horizontal="left" vertical="center" wrapText="1"/>
      <protection/>
    </xf>
    <xf numFmtId="178" fontId="32" fillId="0" borderId="14" xfId="90" applyNumberFormat="1" applyFont="1" applyFill="1" applyBorder="1" applyAlignment="1">
      <alignment horizontal="right" vertical="center" wrapText="1"/>
    </xf>
    <xf numFmtId="43" fontId="32" fillId="0" borderId="14" xfId="90" applyFont="1" applyFill="1" applyBorder="1" applyAlignment="1">
      <alignment horizontal="center" vertical="center" wrapText="1"/>
    </xf>
    <xf numFmtId="179" fontId="40" fillId="0" borderId="12" xfId="38" applyNumberFormat="1" applyFont="1" applyFill="1" applyBorder="1" applyAlignment="1">
      <alignment vertical="center" wrapText="1"/>
      <protection/>
    </xf>
    <xf numFmtId="178" fontId="32" fillId="0" borderId="14" xfId="90" applyNumberFormat="1" applyFont="1" applyFill="1" applyBorder="1" applyAlignment="1">
      <alignment vertical="center" wrapText="1"/>
    </xf>
    <xf numFmtId="178" fontId="35" fillId="0" borderId="0" xfId="90" applyNumberFormat="1" applyFont="1" applyAlignment="1" applyProtection="1">
      <alignment horizontal="right" wrapText="1"/>
      <protection locked="0"/>
    </xf>
    <xf numFmtId="178" fontId="32" fillId="0" borderId="0" xfId="90" applyNumberFormat="1" applyFont="1" applyBorder="1" applyAlignment="1" applyProtection="1">
      <alignment horizontal="right" vertical="distributed" wrapText="1"/>
      <protection locked="0"/>
    </xf>
    <xf numFmtId="178" fontId="28" fillId="0" borderId="13" xfId="90" applyNumberFormat="1" applyFont="1" applyBorder="1" applyAlignment="1" applyProtection="1">
      <alignment horizontal="center" vertical="center" wrapText="1"/>
      <protection locked="0"/>
    </xf>
    <xf numFmtId="178" fontId="31" fillId="0" borderId="10" xfId="90" applyNumberFormat="1" applyFont="1" applyBorder="1" applyAlignment="1" applyProtection="1">
      <alignment horizontal="center" wrapText="1"/>
      <protection locked="0"/>
    </xf>
    <xf numFmtId="178" fontId="28" fillId="0" borderId="14" xfId="90" applyNumberFormat="1" applyFont="1" applyBorder="1" applyAlignment="1" applyProtection="1">
      <alignment horizontal="center" vertical="center" wrapText="1"/>
      <protection locked="0"/>
    </xf>
    <xf numFmtId="178" fontId="31" fillId="0" borderId="12" xfId="90" applyNumberFormat="1" applyFont="1" applyBorder="1" applyAlignment="1" applyProtection="1">
      <alignment horizontal="center" vertical="center" wrapText="1"/>
      <protection locked="0"/>
    </xf>
    <xf numFmtId="43" fontId="0" fillId="0" borderId="12" xfId="90" applyNumberFormat="1" applyFont="1" applyBorder="1" applyAlignment="1" applyProtection="1">
      <alignment horizontal="left" vertical="center" wrapText="1"/>
      <protection locked="0"/>
    </xf>
    <xf numFmtId="178" fontId="32" fillId="0" borderId="12" xfId="90" applyNumberFormat="1" applyFont="1" applyBorder="1" applyAlignment="1" applyProtection="1">
      <alignment vertical="center" wrapText="1"/>
      <protection locked="0"/>
    </xf>
    <xf numFmtId="180" fontId="0" fillId="0" borderId="12" xfId="83" applyNumberFormat="1" applyFont="1" applyFill="1" applyBorder="1" applyAlignment="1">
      <alignment wrapText="1"/>
    </xf>
    <xf numFmtId="43" fontId="13" fillId="0" borderId="12" xfId="90" applyNumberFormat="1" applyFont="1" applyBorder="1" applyAlignment="1" applyProtection="1">
      <alignment horizontal="center" vertical="center" wrapText="1"/>
      <protection locked="0"/>
    </xf>
    <xf numFmtId="178" fontId="26" fillId="0" borderId="12" xfId="90" applyNumberFormat="1" applyFont="1" applyBorder="1" applyAlignment="1" applyProtection="1">
      <alignment horizontal="right" vertical="center" wrapText="1"/>
      <protection locked="0"/>
    </xf>
    <xf numFmtId="178" fontId="26" fillId="0" borderId="12" xfId="90" applyNumberFormat="1" applyFont="1" applyBorder="1" applyAlignment="1" applyProtection="1">
      <alignment vertical="center" wrapText="1"/>
      <protection locked="0"/>
    </xf>
    <xf numFmtId="178" fontId="26" fillId="0" borderId="12" xfId="90" applyNumberFormat="1" applyFont="1" applyFill="1" applyBorder="1" applyAlignment="1" applyProtection="1">
      <alignment horizontal="right" vertical="center" wrapText="1"/>
      <protection locked="0"/>
    </xf>
    <xf numFmtId="178" fontId="32" fillId="0" borderId="12" xfId="90" applyNumberFormat="1" applyFont="1" applyFill="1" applyBorder="1" applyAlignment="1" applyProtection="1">
      <alignment horizontal="right" vertical="center" wrapText="1"/>
      <protection locked="0"/>
    </xf>
    <xf numFmtId="1" fontId="24" fillId="0" borderId="12" xfId="38" applyNumberFormat="1" applyFont="1" applyFill="1" applyBorder="1" applyAlignment="1" applyProtection="1">
      <alignment horizontal="left" vertical="center" wrapText="1"/>
      <protection locked="0"/>
    </xf>
    <xf numFmtId="178" fontId="24" fillId="0" borderId="12" xfId="90" applyNumberFormat="1" applyFont="1" applyBorder="1" applyAlignment="1" applyProtection="1">
      <alignment horizontal="right" vertical="center" wrapText="1"/>
      <protection locked="0"/>
    </xf>
    <xf numFmtId="178" fontId="24" fillId="0" borderId="12" xfId="90" applyNumberFormat="1" applyFont="1" applyBorder="1" applyAlignment="1" applyProtection="1">
      <alignment vertical="center" wrapText="1"/>
      <protection locked="0"/>
    </xf>
    <xf numFmtId="178" fontId="24" fillId="0" borderId="12" xfId="90" applyNumberFormat="1" applyFont="1" applyFill="1" applyBorder="1" applyAlignment="1">
      <alignment vertical="center" wrapText="1"/>
    </xf>
    <xf numFmtId="1" fontId="1" fillId="0" borderId="12" xfId="38" applyNumberFormat="1" applyFont="1" applyFill="1" applyBorder="1" applyAlignment="1" applyProtection="1">
      <alignment horizontal="left" vertical="center" wrapText="1"/>
      <protection locked="0"/>
    </xf>
    <xf numFmtId="178" fontId="24" fillId="0" borderId="12" xfId="90" applyNumberFormat="1" applyFont="1" applyFill="1" applyBorder="1" applyAlignment="1">
      <alignment horizontal="right" vertical="center" wrapText="1"/>
    </xf>
    <xf numFmtId="1" fontId="32" fillId="0" borderId="12" xfId="38" applyNumberFormat="1" applyFont="1" applyFill="1" applyBorder="1" applyAlignment="1" applyProtection="1">
      <alignment horizontal="left" vertical="center" wrapText="1"/>
      <protection locked="0"/>
    </xf>
    <xf numFmtId="43" fontId="24" fillId="0" borderId="12" xfId="90" applyNumberFormat="1" applyFont="1" applyBorder="1" applyAlignment="1" applyProtection="1">
      <alignment vertical="center" wrapText="1"/>
      <protection locked="0"/>
    </xf>
    <xf numFmtId="43" fontId="26" fillId="0" borderId="12" xfId="90" applyNumberFormat="1" applyFont="1" applyBorder="1" applyAlignment="1" applyProtection="1">
      <alignment vertical="center" wrapText="1"/>
      <protection locked="0"/>
    </xf>
    <xf numFmtId="3" fontId="13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34" fillId="25" borderId="12" xfId="0" applyNumberFormat="1" applyFont="1" applyFill="1" applyBorder="1" applyAlignment="1" applyProtection="1">
      <alignment vertical="center"/>
      <protection/>
    </xf>
    <xf numFmtId="43" fontId="0" fillId="0" borderId="15" xfId="90" applyNumberFormat="1" applyFont="1" applyBorder="1" applyAlignment="1" applyProtection="1">
      <alignment horizontal="center" wrapText="1"/>
      <protection locked="0"/>
    </xf>
    <xf numFmtId="178" fontId="31" fillId="0" borderId="11" xfId="90" applyNumberFormat="1" applyFont="1" applyBorder="1" applyAlignment="1" applyProtection="1">
      <alignment horizontal="center" wrapText="1"/>
      <protection locked="0"/>
    </xf>
    <xf numFmtId="180" fontId="0" fillId="0" borderId="12" xfId="83" applyNumberFormat="1" applyFont="1" applyFill="1" applyBorder="1" applyAlignment="1" applyProtection="1">
      <alignment wrapText="1"/>
      <protection/>
    </xf>
    <xf numFmtId="177" fontId="32" fillId="0" borderId="12" xfId="90" applyNumberFormat="1" applyFont="1" applyBorder="1" applyAlignment="1">
      <alignment vertical="center" wrapText="1"/>
    </xf>
    <xf numFmtId="177" fontId="32" fillId="0" borderId="12" xfId="90" applyNumberFormat="1" applyFont="1" applyFill="1" applyBorder="1" applyAlignment="1">
      <alignment vertical="center" wrapText="1"/>
    </xf>
    <xf numFmtId="177" fontId="26" fillId="0" borderId="12" xfId="90" applyNumberFormat="1" applyFont="1" applyBorder="1" applyAlignment="1" applyProtection="1">
      <alignment horizontal="right" vertical="center" wrapText="1"/>
      <protection locked="0"/>
    </xf>
    <xf numFmtId="176" fontId="18" fillId="25" borderId="12" xfId="82" applyNumberFormat="1" applyFont="1" applyFill="1" applyBorder="1" applyAlignment="1">
      <alignment horizontal="right" vertical="center"/>
      <protection/>
    </xf>
    <xf numFmtId="43" fontId="32" fillId="0" borderId="12" xfId="90" applyFont="1" applyFill="1" applyBorder="1" applyAlignment="1" applyProtection="1">
      <alignment horizontal="right" vertical="center" wrapText="1"/>
      <protection locked="0"/>
    </xf>
    <xf numFmtId="178" fontId="32" fillId="0" borderId="12" xfId="90" applyNumberFormat="1" applyFont="1" applyFill="1" applyBorder="1" applyAlignment="1" applyProtection="1">
      <alignment vertical="center" wrapText="1"/>
      <protection locked="0"/>
    </xf>
    <xf numFmtId="179" fontId="32" fillId="0" borderId="12" xfId="38" applyNumberFormat="1" applyFont="1" applyBorder="1" applyAlignment="1">
      <alignment horizontal="left" vertical="center" wrapText="1"/>
      <protection/>
    </xf>
    <xf numFmtId="176" fontId="18" fillId="0" borderId="12" xfId="82" applyNumberFormat="1" applyFont="1" applyFill="1" applyBorder="1" applyAlignment="1">
      <alignment horizontal="right" vertical="center"/>
      <protection/>
    </xf>
    <xf numFmtId="3" fontId="13" fillId="0" borderId="12" xfId="38" applyNumberFormat="1" applyFont="1" applyFill="1" applyBorder="1" applyAlignment="1" applyProtection="1">
      <alignment vertical="center" wrapText="1"/>
      <protection/>
    </xf>
    <xf numFmtId="178" fontId="26" fillId="0" borderId="12" xfId="90" applyNumberFormat="1" applyFont="1" applyFill="1" applyBorder="1" applyAlignment="1">
      <alignment vertical="center" wrapText="1"/>
    </xf>
    <xf numFmtId="179" fontId="13" fillId="0" borderId="12" xfId="38" applyNumberFormat="1" applyFont="1" applyBorder="1" applyAlignment="1">
      <alignment horizontal="left" vertical="center" wrapText="1"/>
      <protection/>
    </xf>
    <xf numFmtId="179" fontId="13" fillId="0" borderId="12" xfId="38" applyNumberFormat="1" applyFont="1" applyBorder="1" applyAlignment="1">
      <alignment vertical="center" wrapText="1"/>
      <protection/>
    </xf>
    <xf numFmtId="178" fontId="28" fillId="0" borderId="12" xfId="90" applyNumberFormat="1" applyFont="1" applyFill="1" applyBorder="1" applyAlignment="1" applyProtection="1">
      <alignment horizontal="right" vertical="center" wrapText="1"/>
      <protection/>
    </xf>
    <xf numFmtId="43" fontId="28" fillId="0" borderId="12" xfId="90" applyFont="1" applyFill="1" applyBorder="1" applyAlignment="1" applyProtection="1">
      <alignment horizontal="right" vertical="center" wrapText="1"/>
      <protection/>
    </xf>
    <xf numFmtId="43" fontId="41" fillId="0" borderId="0" xfId="90" applyNumberFormat="1" applyFont="1" applyAlignment="1" applyProtection="1">
      <alignment wrapText="1"/>
      <protection locked="0"/>
    </xf>
    <xf numFmtId="180" fontId="41" fillId="0" borderId="0" xfId="90" applyNumberFormat="1" applyFont="1" applyAlignment="1" applyProtection="1">
      <alignment horizontal="right" wrapText="1"/>
      <protection locked="0"/>
    </xf>
    <xf numFmtId="43" fontId="41" fillId="0" borderId="0" xfId="90" applyNumberFormat="1" applyFont="1" applyFill="1" applyAlignment="1" applyProtection="1">
      <alignment wrapText="1"/>
      <protection locked="0"/>
    </xf>
    <xf numFmtId="43" fontId="41" fillId="0" borderId="0" xfId="90" applyFont="1" applyAlignment="1" applyProtection="1">
      <alignment wrapText="1"/>
      <protection locked="0"/>
    </xf>
    <xf numFmtId="43" fontId="32" fillId="0" borderId="12" xfId="90" applyNumberFormat="1" applyFont="1" applyBorder="1" applyAlignment="1" applyProtection="1">
      <alignment vertical="center" wrapText="1"/>
      <protection locked="0"/>
    </xf>
    <xf numFmtId="178" fontId="32" fillId="0" borderId="12" xfId="90" applyNumberFormat="1" applyFont="1" applyBorder="1" applyAlignment="1" applyProtection="1">
      <alignment horizontal="right" vertical="center" wrapText="1"/>
      <protection locked="0"/>
    </xf>
    <xf numFmtId="43" fontId="13" fillId="0" borderId="12" xfId="90" applyNumberFormat="1" applyFont="1" applyBorder="1" applyAlignment="1" applyProtection="1">
      <alignment vertical="center" wrapText="1"/>
      <protection locked="0"/>
    </xf>
    <xf numFmtId="178" fontId="28" fillId="0" borderId="12" xfId="90" applyNumberFormat="1" applyFont="1" applyBorder="1" applyAlignment="1" applyProtection="1">
      <alignment horizontal="right" vertical="center" wrapText="1"/>
      <protection locked="0"/>
    </xf>
    <xf numFmtId="178" fontId="41" fillId="0" borderId="0" xfId="90" applyNumberFormat="1" applyFont="1" applyAlignment="1" applyProtection="1">
      <alignment horizontal="right" wrapText="1"/>
      <protection locked="0"/>
    </xf>
    <xf numFmtId="178" fontId="41" fillId="0" borderId="0" xfId="90" applyNumberFormat="1" applyFont="1" applyAlignment="1" applyProtection="1">
      <alignment wrapText="1"/>
      <protection locked="0"/>
    </xf>
    <xf numFmtId="177" fontId="28" fillId="0" borderId="12" xfId="90" applyNumberFormat="1" applyFont="1" applyBorder="1" applyAlignment="1" applyProtection="1">
      <alignment horizontal="right" vertical="center" wrapText="1"/>
      <protection locked="0"/>
    </xf>
    <xf numFmtId="182" fontId="41" fillId="0" borderId="0" xfId="90" applyNumberFormat="1" applyFont="1" applyAlignment="1" applyProtection="1">
      <alignment wrapText="1"/>
      <protection locked="0"/>
    </xf>
    <xf numFmtId="0" fontId="26" fillId="0" borderId="0" xfId="38" applyFont="1" applyFill="1">
      <alignment vertical="center"/>
      <protection/>
    </xf>
    <xf numFmtId="0" fontId="28" fillId="0" borderId="0" xfId="38" applyFont="1" applyFill="1">
      <alignment vertical="center"/>
      <protection/>
    </xf>
    <xf numFmtId="0" fontId="41" fillId="0" borderId="0" xfId="38" applyFont="1" applyFill="1">
      <alignment vertical="center"/>
      <protection/>
    </xf>
    <xf numFmtId="0" fontId="32" fillId="0" borderId="0" xfId="38" applyFont="1" applyFill="1">
      <alignment vertical="center"/>
      <protection/>
    </xf>
    <xf numFmtId="43" fontId="32" fillId="0" borderId="0" xfId="90" applyNumberFormat="1" applyFont="1" applyFill="1" applyAlignment="1">
      <alignment/>
    </xf>
    <xf numFmtId="184" fontId="32" fillId="0" borderId="0" xfId="38" applyNumberFormat="1" applyFont="1" applyFill="1">
      <alignment vertical="center"/>
      <protection/>
    </xf>
    <xf numFmtId="182" fontId="32" fillId="0" borderId="0" xfId="38" applyNumberFormat="1" applyFont="1" applyFill="1">
      <alignment vertical="center"/>
      <protection/>
    </xf>
    <xf numFmtId="0" fontId="29" fillId="0" borderId="0" xfId="38" applyFont="1" applyFill="1">
      <alignment vertical="center"/>
      <protection/>
    </xf>
    <xf numFmtId="43" fontId="26" fillId="0" borderId="0" xfId="90" applyNumberFormat="1" applyFont="1" applyFill="1" applyAlignment="1">
      <alignment/>
    </xf>
    <xf numFmtId="0" fontId="30" fillId="0" borderId="0" xfId="38" applyFont="1" applyFill="1" applyAlignment="1">
      <alignment horizontal="center"/>
      <protection/>
    </xf>
    <xf numFmtId="0" fontId="27" fillId="0" borderId="0" xfId="38" applyFont="1" applyFill="1" applyAlignment="1">
      <alignment horizontal="center"/>
      <protection/>
    </xf>
    <xf numFmtId="0" fontId="0" fillId="0" borderId="0" xfId="38" applyFont="1" applyFill="1" applyAlignment="1">
      <alignment horizontal="left"/>
      <protection/>
    </xf>
    <xf numFmtId="31" fontId="32" fillId="0" borderId="15" xfId="38" applyNumberFormat="1" applyFont="1" applyFill="1" applyBorder="1" applyAlignment="1">
      <alignment horizontal="right"/>
      <protection/>
    </xf>
    <xf numFmtId="43" fontId="28" fillId="0" borderId="12" xfId="90" applyFont="1" applyFill="1" applyBorder="1" applyAlignment="1">
      <alignment horizontal="center" vertical="center" wrapText="1"/>
    </xf>
    <xf numFmtId="43" fontId="28" fillId="0" borderId="12" xfId="90" applyNumberFormat="1" applyFont="1" applyFill="1" applyBorder="1" applyAlignment="1">
      <alignment horizontal="center" vertical="center" wrapText="1"/>
    </xf>
    <xf numFmtId="43" fontId="31" fillId="0" borderId="12" xfId="90" applyFont="1" applyFill="1" applyBorder="1" applyAlignment="1">
      <alignment horizontal="center" vertical="center" wrapText="1"/>
    </xf>
    <xf numFmtId="43" fontId="31" fillId="0" borderId="12" xfId="90" applyFont="1" applyFill="1" applyBorder="1" applyAlignment="1">
      <alignment horizontal="left"/>
    </xf>
    <xf numFmtId="180" fontId="28" fillId="0" borderId="12" xfId="90" applyNumberFormat="1" applyFont="1" applyFill="1" applyBorder="1" applyAlignment="1">
      <alignment/>
    </xf>
    <xf numFmtId="43" fontId="32" fillId="0" borderId="12" xfId="90" applyFont="1" applyFill="1" applyBorder="1" applyAlignment="1">
      <alignment/>
    </xf>
    <xf numFmtId="180" fontId="32" fillId="0" borderId="13" xfId="89" applyNumberFormat="1" applyFont="1" applyFill="1" applyBorder="1" applyAlignment="1" applyProtection="1">
      <alignment wrapText="1"/>
      <protection/>
    </xf>
    <xf numFmtId="43" fontId="32" fillId="0" borderId="12" xfId="83" applyFont="1" applyBorder="1" applyAlignment="1">
      <alignment/>
    </xf>
    <xf numFmtId="180" fontId="32" fillId="0" borderId="12" xfId="89" applyNumberFormat="1" applyFont="1" applyFill="1" applyBorder="1" applyAlignment="1" applyProtection="1">
      <alignment wrapText="1"/>
      <protection/>
    </xf>
    <xf numFmtId="43" fontId="31" fillId="0" borderId="12" xfId="90" applyFont="1" applyFill="1" applyBorder="1" applyAlignment="1">
      <alignment/>
    </xf>
    <xf numFmtId="43" fontId="32" fillId="0" borderId="12" xfId="90" applyFont="1" applyFill="1" applyBorder="1" applyAlignment="1">
      <alignment wrapText="1"/>
    </xf>
    <xf numFmtId="180" fontId="32" fillId="0" borderId="12" xfId="95" applyNumberFormat="1" applyFont="1" applyBorder="1" applyAlignment="1">
      <alignment horizontal="right"/>
      <protection/>
    </xf>
    <xf numFmtId="180" fontId="32" fillId="0" borderId="12" xfId="83" applyNumberFormat="1" applyFont="1" applyBorder="1" applyAlignment="1">
      <alignment/>
    </xf>
    <xf numFmtId="0" fontId="37" fillId="0" borderId="12" xfId="62" applyFont="1" applyBorder="1" applyAlignment="1">
      <alignment vertical="center"/>
      <protection/>
    </xf>
    <xf numFmtId="43" fontId="32" fillId="0" borderId="12" xfId="83" applyFont="1" applyBorder="1" applyAlignment="1">
      <alignment vertical="center" wrapText="1"/>
    </xf>
    <xf numFmtId="43" fontId="0" fillId="0" borderId="12" xfId="83" applyFont="1" applyBorder="1" applyAlignment="1">
      <alignment vertical="center" wrapText="1"/>
    </xf>
    <xf numFmtId="180" fontId="32" fillId="0" borderId="12" xfId="90" applyNumberFormat="1" applyFont="1" applyFill="1" applyBorder="1" applyAlignment="1">
      <alignment horizontal="right"/>
    </xf>
    <xf numFmtId="43" fontId="32" fillId="0" borderId="12" xfId="90" applyFont="1" applyFill="1" applyBorder="1" applyAlignment="1">
      <alignment horizontal="left"/>
    </xf>
    <xf numFmtId="180" fontId="32" fillId="0" borderId="12" xfId="95" applyNumberFormat="1" applyFont="1" applyBorder="1">
      <alignment/>
      <protection/>
    </xf>
    <xf numFmtId="180" fontId="32" fillId="24" borderId="12" xfId="95" applyNumberFormat="1" applyFont="1" applyFill="1" applyBorder="1">
      <alignment/>
      <protection/>
    </xf>
    <xf numFmtId="178" fontId="32" fillId="24" borderId="12" xfId="67" applyNumberFormat="1" applyFont="1" applyFill="1" applyBorder="1" applyAlignment="1">
      <alignment horizontal="right" vertical="center" wrapText="1"/>
    </xf>
    <xf numFmtId="180" fontId="32" fillId="24" borderId="12" xfId="95" applyNumberFormat="1" applyFont="1" applyFill="1" applyBorder="1" applyAlignment="1">
      <alignment horizontal="right"/>
      <protection/>
    </xf>
    <xf numFmtId="43" fontId="0" fillId="0" borderId="12" xfId="83" applyFont="1" applyBorder="1" applyAlignment="1">
      <alignment/>
    </xf>
    <xf numFmtId="178" fontId="26" fillId="0" borderId="12" xfId="67" applyNumberFormat="1" applyFont="1" applyFill="1" applyBorder="1" applyAlignment="1">
      <alignment horizontal="right" vertical="center" wrapText="1"/>
    </xf>
    <xf numFmtId="49" fontId="13" fillId="0" borderId="0" xfId="90" applyNumberFormat="1" applyFont="1" applyFill="1" applyBorder="1" applyAlignment="1">
      <alignment horizontal="left" wrapText="1"/>
    </xf>
    <xf numFmtId="49" fontId="26" fillId="0" borderId="0" xfId="90" applyNumberFormat="1" applyFont="1" applyFill="1" applyBorder="1" applyAlignment="1">
      <alignment horizontal="left" wrapText="1"/>
    </xf>
    <xf numFmtId="43" fontId="42" fillId="0" borderId="0" xfId="90" applyFont="1" applyFill="1" applyAlignment="1">
      <alignment/>
    </xf>
    <xf numFmtId="43" fontId="42" fillId="0" borderId="0" xfId="90" applyNumberFormat="1" applyFont="1" applyFill="1" applyAlignment="1">
      <alignment/>
    </xf>
    <xf numFmtId="182" fontId="26" fillId="0" borderId="0" xfId="38" applyNumberFormat="1" applyFont="1" applyFill="1">
      <alignment vertical="center"/>
      <protection/>
    </xf>
    <xf numFmtId="31" fontId="32" fillId="0" borderId="15" xfId="38" applyNumberFormat="1" applyFont="1" applyFill="1" applyBorder="1" applyAlignment="1">
      <alignment/>
      <protection/>
    </xf>
    <xf numFmtId="184" fontId="32" fillId="0" borderId="15" xfId="38" applyNumberFormat="1" applyFont="1" applyFill="1" applyBorder="1" applyAlignment="1">
      <alignment/>
      <protection/>
    </xf>
    <xf numFmtId="31" fontId="0" fillId="0" borderId="15" xfId="38" applyNumberFormat="1" applyFont="1" applyFill="1" applyBorder="1" applyAlignment="1">
      <alignment horizontal="right"/>
      <protection/>
    </xf>
    <xf numFmtId="43" fontId="43" fillId="0" borderId="12" xfId="90" applyFont="1" applyFill="1" applyBorder="1" applyAlignment="1">
      <alignment horizontal="center" vertical="center" wrapText="1"/>
    </xf>
    <xf numFmtId="184" fontId="43" fillId="0" borderId="12" xfId="90" applyNumberFormat="1" applyFont="1" applyFill="1" applyBorder="1" applyAlignment="1">
      <alignment horizontal="center" vertical="center" wrapText="1"/>
    </xf>
    <xf numFmtId="182" fontId="31" fillId="0" borderId="12" xfId="90" applyNumberFormat="1" applyFont="1" applyFill="1" applyBorder="1" applyAlignment="1">
      <alignment horizontal="center" vertical="center" wrapText="1"/>
    </xf>
    <xf numFmtId="184" fontId="32" fillId="0" borderId="12" xfId="90" applyNumberFormat="1" applyFont="1" applyFill="1" applyBorder="1" applyAlignment="1">
      <alignment/>
    </xf>
    <xf numFmtId="184" fontId="28" fillId="0" borderId="12" xfId="90" applyNumberFormat="1" applyFont="1" applyFill="1" applyBorder="1" applyAlignment="1">
      <alignment/>
    </xf>
    <xf numFmtId="182" fontId="28" fillId="0" borderId="12" xfId="90" applyNumberFormat="1" applyFont="1" applyFill="1" applyBorder="1" applyAlignment="1">
      <alignment/>
    </xf>
    <xf numFmtId="182" fontId="32" fillId="0" borderId="12" xfId="90" applyNumberFormat="1" applyFont="1" applyFill="1" applyBorder="1" applyAlignment="1">
      <alignment/>
    </xf>
    <xf numFmtId="180" fontId="32" fillId="0" borderId="12" xfId="38" applyNumberFormat="1" applyFont="1" applyBorder="1">
      <alignment vertical="center"/>
      <protection/>
    </xf>
    <xf numFmtId="180" fontId="32" fillId="0" borderId="12" xfId="83" applyNumberFormat="1" applyFont="1" applyFill="1" applyBorder="1" applyAlignment="1">
      <alignment/>
    </xf>
    <xf numFmtId="180" fontId="28" fillId="0" borderId="12" xfId="38" applyNumberFormat="1" applyFont="1" applyFill="1" applyBorder="1">
      <alignment vertical="center"/>
      <protection/>
    </xf>
    <xf numFmtId="43" fontId="28" fillId="0" borderId="0" xfId="38" applyNumberFormat="1" applyFont="1" applyFill="1">
      <alignment vertical="center"/>
      <protection/>
    </xf>
    <xf numFmtId="43" fontId="32" fillId="0" borderId="0" xfId="38" applyNumberFormat="1" applyFont="1" applyFill="1">
      <alignment vertical="center"/>
      <protection/>
    </xf>
    <xf numFmtId="180" fontId="28" fillId="0" borderId="0" xfId="38" applyNumberFormat="1" applyFont="1" applyFill="1">
      <alignment vertical="center"/>
      <protection/>
    </xf>
    <xf numFmtId="180" fontId="32" fillId="0" borderId="0" xfId="38" applyNumberFormat="1" applyFont="1" applyFill="1">
      <alignment vertical="center"/>
      <protection/>
    </xf>
  </cellXfs>
  <cellStyles count="82">
    <cellStyle name="Normal" xfId="0"/>
    <cellStyle name="样式 1" xfId="15"/>
    <cellStyle name="好_2017年地方财政预算表（国有资本经营部分）融安县" xfId="16"/>
    <cellStyle name="强调文字颜色 3" xfId="17"/>
    <cellStyle name="40% - 强调文字颜色 2" xfId="18"/>
    <cellStyle name="60% - 强调文字颜色 2" xfId="19"/>
    <cellStyle name="_2013年预算表格(融安)" xfId="20"/>
    <cellStyle name="常规 2" xfId="21"/>
    <cellStyle name="40% - 强调文字颜色 1" xfId="22"/>
    <cellStyle name="强调文字颜色 2" xfId="23"/>
    <cellStyle name="适中" xfId="24"/>
    <cellStyle name="强调文字颜色 1" xfId="25"/>
    <cellStyle name="标题 4" xfId="26"/>
    <cellStyle name="好" xfId="27"/>
    <cellStyle name="标题" xfId="28"/>
    <cellStyle name="60% - 强调文字颜色 3" xfId="29"/>
    <cellStyle name="常规 3" xfId="30"/>
    <cellStyle name="60% - 强调文字颜色 1" xfId="31"/>
    <cellStyle name="链接单元格" xfId="32"/>
    <cellStyle name="检查单元格" xfId="33"/>
    <cellStyle name="百分比 2" xfId="34"/>
    <cellStyle name="40% - 强调文字颜色 3" xfId="35"/>
    <cellStyle name="强调文字颜色 4" xfId="36"/>
    <cellStyle name="Comma [0]" xfId="37"/>
    <cellStyle name="常规_2015年财政收支预算1－10表" xfId="38"/>
    <cellStyle name="Followed Hyperlink" xfId="39"/>
    <cellStyle name="计算" xfId="40"/>
    <cellStyle name="20% - 强调文字颜色 4" xfId="41"/>
    <cellStyle name="ColLevel_0" xfId="42"/>
    <cellStyle name="差_收支表 2015年社会保险基金决算_融安县财政局 农保" xfId="43"/>
    <cellStyle name="差" xfId="44"/>
    <cellStyle name="Currency" xfId="45"/>
    <cellStyle name="20% - 强调文字颜色 3" xfId="46"/>
    <cellStyle name="60% - 强调文字颜色 6" xfId="47"/>
    <cellStyle name="Hyperlink" xfId="48"/>
    <cellStyle name="标题 1" xfId="49"/>
    <cellStyle name="输入" xfId="50"/>
    <cellStyle name="60% - 强调文字颜色 5" xfId="51"/>
    <cellStyle name="20% - 强调文字颜色 2" xfId="52"/>
    <cellStyle name="警告文本" xfId="53"/>
    <cellStyle name="注释" xfId="54"/>
    <cellStyle name="60% - 强调文字颜色 4" xfId="55"/>
    <cellStyle name="_2014年基金支出" xfId="56"/>
    <cellStyle name="常规 4" xfId="57"/>
    <cellStyle name="常规_收支表 2015年社会保险基金决算_融安县财政局 农保" xfId="58"/>
    <cellStyle name="常规 3 2" xfId="59"/>
    <cellStyle name="20% - 强调文字颜色 1" xfId="60"/>
    <cellStyle name="Percent" xfId="61"/>
    <cellStyle name="_ET_STYLE_NoName_00_" xfId="62"/>
    <cellStyle name="汇总" xfId="63"/>
    <cellStyle name="解释性文本" xfId="64"/>
    <cellStyle name="标题 3" xfId="65"/>
    <cellStyle name="强调文字颜色 5" xfId="66"/>
    <cellStyle name="千位分隔_2013年部门预算输出表(1月20日）" xfId="67"/>
    <cellStyle name="常规 2 2" xfId="68"/>
    <cellStyle name="20% - 强调文字颜色 5" xfId="69"/>
    <cellStyle name="强调文字颜色 6" xfId="70"/>
    <cellStyle name="20% - 强调文字颜色 6" xfId="71"/>
    <cellStyle name="40% - 强调文字颜色 6" xfId="72"/>
    <cellStyle name="差_2017年地方财政预算表（国有资本经营部分）融安县" xfId="73"/>
    <cellStyle name="好_收支表 2015年社会保险基金决算_融安县财政局 农保" xfId="74"/>
    <cellStyle name="常规_（融安）2017年财政收支预算1－10表 (1.13)" xfId="75"/>
    <cellStyle name="Currency [0]" xfId="76"/>
    <cellStyle name="40% - 强调文字颜色 5" xfId="77"/>
    <cellStyle name="RowLevel_0" xfId="78"/>
    <cellStyle name="常规_2013预算调整表一、二、三" xfId="79"/>
    <cellStyle name="常规 2_(融安县）2017年政府新增一般债券资金安排使用表" xfId="80"/>
    <cellStyle name="标题 2" xfId="81"/>
    <cellStyle name="常规_Sheet1" xfId="82"/>
    <cellStyle name="千位分隔_2015年财政收支预算1－10表" xfId="83"/>
    <cellStyle name="差_2016年融安县债务限额和余额情况表" xfId="84"/>
    <cellStyle name="输出" xfId="85"/>
    <cellStyle name="40% - 强调文字颜色 4" xfId="86"/>
    <cellStyle name="常规_(融安县）2017年政府新增一般债券资金安排使用表" xfId="87"/>
    <cellStyle name="常规_2000年月报上报格式" xfId="88"/>
    <cellStyle name="常规_2013年部门预算输出表(1月20日）" xfId="89"/>
    <cellStyle name="Comma" xfId="90"/>
    <cellStyle name="常规_2016年融安县债务限额和余额情况表" xfId="91"/>
    <cellStyle name="常规_2013预算调整表一、二、三_2015年财政收支预算1－10表" xfId="92"/>
    <cellStyle name="常规_2017年地方财政预算表（国有资本经营部分）融安县" xfId="93"/>
    <cellStyle name="好_2016年融安县债务限额和余额情况表" xfId="94"/>
    <cellStyle name="常规_Book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/&#39044;&#20915;&#31639;/2014&#24180;/&#39044;&#31639;&#26448;&#26009;/&#34701;&#23433;&#21439;2014&#24180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20915;&#31639;\2014&#24180;\&#39044;&#31639;&#26448;&#26009;\&#34701;&#23433;&#21439;2014&#24180;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县本级项目支出（单位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县本级项目支出（单位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pane xSplit="1" ySplit="5" topLeftCell="B6" activePane="bottomRight" state="frozen"/>
      <selection pane="bottomRight" activeCell="H55" sqref="A1:H55"/>
    </sheetView>
  </sheetViews>
  <sheetFormatPr defaultColWidth="9.00390625" defaultRowHeight="14.25"/>
  <cols>
    <col min="1" max="1" width="35.375" style="441" customWidth="1"/>
    <col min="2" max="3" width="15.25390625" style="442" customWidth="1"/>
    <col min="4" max="4" width="13.875" style="441" customWidth="1"/>
    <col min="5" max="5" width="14.25390625" style="441" customWidth="1"/>
    <col min="6" max="6" width="13.25390625" style="443" customWidth="1"/>
    <col min="7" max="7" width="16.75390625" style="441" customWidth="1"/>
    <col min="8" max="8" width="12.875" style="444" customWidth="1"/>
    <col min="9" max="9" width="14.50390625" style="441" bestFit="1" customWidth="1"/>
    <col min="10" max="11" width="9.00390625" style="441" customWidth="1"/>
    <col min="12" max="12" width="24.125" style="441" customWidth="1"/>
    <col min="13" max="16384" width="9.00390625" style="441" customWidth="1"/>
  </cols>
  <sheetData>
    <row r="1" spans="1:8" s="438" customFormat="1" ht="14.25">
      <c r="A1" s="445" t="s">
        <v>0</v>
      </c>
      <c r="B1" s="446"/>
      <c r="C1" s="446"/>
      <c r="E1" s="441"/>
      <c r="F1" s="443"/>
      <c r="H1" s="479"/>
    </row>
    <row r="2" spans="1:8" s="438" customFormat="1" ht="22.5">
      <c r="A2" s="447" t="s">
        <v>1</v>
      </c>
      <c r="B2" s="448"/>
      <c r="C2" s="448"/>
      <c r="D2" s="448"/>
      <c r="E2" s="448"/>
      <c r="F2" s="448"/>
      <c r="G2" s="448"/>
      <c r="H2" s="448"/>
    </row>
    <row r="3" spans="1:8" ht="17.25" customHeight="1">
      <c r="A3" s="449" t="s">
        <v>2</v>
      </c>
      <c r="B3" s="450">
        <v>43657</v>
      </c>
      <c r="C3" s="450"/>
      <c r="D3" s="450"/>
      <c r="E3" s="480"/>
      <c r="F3" s="481"/>
      <c r="G3" s="480"/>
      <c r="H3" s="482" t="s">
        <v>3</v>
      </c>
    </row>
    <row r="4" spans="1:8" s="438" customFormat="1" ht="18">
      <c r="A4" s="451" t="s">
        <v>4</v>
      </c>
      <c r="B4" s="452" t="s">
        <v>5</v>
      </c>
      <c r="C4" s="452" t="s">
        <v>6</v>
      </c>
      <c r="D4" s="451" t="s">
        <v>7</v>
      </c>
      <c r="E4" s="451"/>
      <c r="F4" s="451"/>
      <c r="G4" s="451"/>
      <c r="H4" s="451"/>
    </row>
    <row r="5" spans="1:8" s="438" customFormat="1" ht="36">
      <c r="A5" s="451"/>
      <c r="B5" s="452"/>
      <c r="C5" s="452"/>
      <c r="D5" s="453" t="s">
        <v>8</v>
      </c>
      <c r="E5" s="483" t="s">
        <v>9</v>
      </c>
      <c r="F5" s="484" t="s">
        <v>10</v>
      </c>
      <c r="G5" s="451" t="s">
        <v>11</v>
      </c>
      <c r="H5" s="485" t="s">
        <v>12</v>
      </c>
    </row>
    <row r="6" spans="1:9" s="439" customFormat="1" ht="18">
      <c r="A6" s="454" t="s">
        <v>13</v>
      </c>
      <c r="B6" s="455">
        <f>B7+B23</f>
        <v>27653</v>
      </c>
      <c r="C6" s="455">
        <f>C7+C23</f>
        <v>24956.460248479998</v>
      </c>
      <c r="D6" s="455">
        <f>D7+D23</f>
        <v>28105</v>
      </c>
      <c r="E6" s="486">
        <f aca="true" t="shared" si="0" ref="E6:E45">D6/B6*100</f>
        <v>101.63454236430043</v>
      </c>
      <c r="F6" s="487">
        <f>D6/C6*100</f>
        <v>112.6161311346699</v>
      </c>
      <c r="G6" s="455">
        <f>G7+G23</f>
        <v>27037</v>
      </c>
      <c r="H6" s="488">
        <f>(D6-G6)/G6*100</f>
        <v>3.950142397455339</v>
      </c>
      <c r="I6" s="493"/>
    </row>
    <row r="7" spans="1:9" s="439" customFormat="1" ht="18">
      <c r="A7" s="454" t="s">
        <v>14</v>
      </c>
      <c r="B7" s="455">
        <f>SUM(B8:B22)</f>
        <v>19088</v>
      </c>
      <c r="C7" s="455">
        <f>SUM(C8:C22)</f>
        <v>16877.460248479998</v>
      </c>
      <c r="D7" s="455">
        <f>SUM(D8:D22)</f>
        <v>17221</v>
      </c>
      <c r="E7" s="486">
        <f t="shared" si="0"/>
        <v>90.21898575020955</v>
      </c>
      <c r="F7" s="487">
        <f aca="true" t="shared" si="1" ref="F7:F55">D7/C7*100</f>
        <v>102.03549436030188</v>
      </c>
      <c r="G7" s="455">
        <f>SUM(G8:G22)</f>
        <v>17883</v>
      </c>
      <c r="H7" s="488">
        <f aca="true" t="shared" si="2" ref="H7:H55">(D7-G7)/G7*100</f>
        <v>-3.701839736062182</v>
      </c>
      <c r="I7" s="493"/>
    </row>
    <row r="8" spans="1:8" ht="18">
      <c r="A8" s="456" t="s">
        <v>15</v>
      </c>
      <c r="B8" s="457">
        <v>4114</v>
      </c>
      <c r="C8" s="351">
        <v>2738</v>
      </c>
      <c r="D8" s="348">
        <v>2886</v>
      </c>
      <c r="E8" s="486">
        <f t="shared" si="0"/>
        <v>70.1507049100632</v>
      </c>
      <c r="F8" s="487">
        <f t="shared" si="1"/>
        <v>105.40540540540539</v>
      </c>
      <c r="G8" s="463">
        <v>3471</v>
      </c>
      <c r="H8" s="489">
        <f t="shared" si="2"/>
        <v>-16.853932584269664</v>
      </c>
    </row>
    <row r="9" spans="1:8" ht="18">
      <c r="A9" s="456" t="s">
        <v>16</v>
      </c>
      <c r="B9" s="457">
        <v>2590</v>
      </c>
      <c r="C9" s="351">
        <v>2171</v>
      </c>
      <c r="D9" s="348">
        <v>2655</v>
      </c>
      <c r="E9" s="486">
        <f t="shared" si="0"/>
        <v>102.50965250965251</v>
      </c>
      <c r="F9" s="487">
        <f t="shared" si="1"/>
        <v>122.29387379087977</v>
      </c>
      <c r="G9" s="463">
        <v>2275</v>
      </c>
      <c r="H9" s="489">
        <f t="shared" si="2"/>
        <v>16.7032967032967</v>
      </c>
    </row>
    <row r="10" spans="1:8" ht="18">
      <c r="A10" s="456" t="s">
        <v>17</v>
      </c>
      <c r="B10" s="457">
        <v>0</v>
      </c>
      <c r="C10" s="351">
        <v>54</v>
      </c>
      <c r="D10" s="348">
        <v>40</v>
      </c>
      <c r="E10" s="486" t="e">
        <f t="shared" si="0"/>
        <v>#DIV/0!</v>
      </c>
      <c r="F10" s="487">
        <f t="shared" si="1"/>
        <v>74.07407407407408</v>
      </c>
      <c r="G10" s="463">
        <v>143</v>
      </c>
      <c r="H10" s="489">
        <f t="shared" si="2"/>
        <v>-72.02797202797203</v>
      </c>
    </row>
    <row r="11" spans="1:9" ht="18">
      <c r="A11" s="456" t="s">
        <v>18</v>
      </c>
      <c r="B11" s="457">
        <v>1416</v>
      </c>
      <c r="C11" s="351">
        <v>1170</v>
      </c>
      <c r="D11" s="348">
        <v>1248</v>
      </c>
      <c r="E11" s="486">
        <f t="shared" si="0"/>
        <v>88.13559322033898</v>
      </c>
      <c r="F11" s="487">
        <f t="shared" si="1"/>
        <v>106.66666666666667</v>
      </c>
      <c r="G11" s="463">
        <v>1263</v>
      </c>
      <c r="H11" s="489">
        <f t="shared" si="2"/>
        <v>-1.187648456057007</v>
      </c>
      <c r="I11" s="494"/>
    </row>
    <row r="12" spans="1:8" ht="18">
      <c r="A12" s="456" t="s">
        <v>19</v>
      </c>
      <c r="B12" s="457">
        <v>778</v>
      </c>
      <c r="C12" s="351">
        <v>820</v>
      </c>
      <c r="D12" s="348">
        <v>724</v>
      </c>
      <c r="E12" s="486">
        <f t="shared" si="0"/>
        <v>93.05912596401028</v>
      </c>
      <c r="F12" s="487">
        <f t="shared" si="1"/>
        <v>88.29268292682927</v>
      </c>
      <c r="G12" s="463">
        <v>586</v>
      </c>
      <c r="H12" s="489">
        <f t="shared" si="2"/>
        <v>23.549488054607508</v>
      </c>
    </row>
    <row r="13" spans="1:8" ht="18">
      <c r="A13" s="456" t="s">
        <v>20</v>
      </c>
      <c r="B13" s="457">
        <v>230</v>
      </c>
      <c r="C13" s="351">
        <v>194.0853276</v>
      </c>
      <c r="D13" s="348">
        <v>415</v>
      </c>
      <c r="E13" s="486">
        <f t="shared" si="0"/>
        <v>180.43478260869566</v>
      </c>
      <c r="F13" s="487">
        <f t="shared" si="1"/>
        <v>213.82347915309393</v>
      </c>
      <c r="G13" s="463">
        <v>208</v>
      </c>
      <c r="H13" s="489">
        <f t="shared" si="2"/>
        <v>99.51923076923077</v>
      </c>
    </row>
    <row r="14" spans="1:8" ht="18">
      <c r="A14" s="456" t="s">
        <v>21</v>
      </c>
      <c r="B14" s="457">
        <v>920</v>
      </c>
      <c r="C14" s="351">
        <v>941.3749733599999</v>
      </c>
      <c r="D14" s="348">
        <v>932</v>
      </c>
      <c r="E14" s="486">
        <f t="shared" si="0"/>
        <v>101.30434782608695</v>
      </c>
      <c r="F14" s="487">
        <f t="shared" si="1"/>
        <v>99.00411912093453</v>
      </c>
      <c r="G14" s="463">
        <v>911</v>
      </c>
      <c r="H14" s="489">
        <f t="shared" si="2"/>
        <v>2.305159165751921</v>
      </c>
    </row>
    <row r="15" spans="1:8" ht="18">
      <c r="A15" s="456" t="s">
        <v>22</v>
      </c>
      <c r="B15" s="457">
        <v>500</v>
      </c>
      <c r="C15" s="351">
        <v>717.12890584</v>
      </c>
      <c r="D15" s="200">
        <v>543</v>
      </c>
      <c r="E15" s="486">
        <f t="shared" si="0"/>
        <v>108.60000000000001</v>
      </c>
      <c r="F15" s="487">
        <f t="shared" si="1"/>
        <v>75.71860450443894</v>
      </c>
      <c r="G15" s="490">
        <v>462</v>
      </c>
      <c r="H15" s="489">
        <f t="shared" si="2"/>
        <v>17.532467532467532</v>
      </c>
    </row>
    <row r="16" spans="1:8" ht="18">
      <c r="A16" s="456" t="s">
        <v>23</v>
      </c>
      <c r="B16" s="457">
        <v>210</v>
      </c>
      <c r="C16" s="351">
        <v>208.35605576</v>
      </c>
      <c r="D16" s="348">
        <v>216</v>
      </c>
      <c r="E16" s="486">
        <f t="shared" si="0"/>
        <v>102.85714285714285</v>
      </c>
      <c r="F16" s="487">
        <f t="shared" si="1"/>
        <v>103.66869309947239</v>
      </c>
      <c r="G16" s="491">
        <v>205</v>
      </c>
      <c r="H16" s="489">
        <f t="shared" si="2"/>
        <v>5.365853658536586</v>
      </c>
    </row>
    <row r="17" spans="1:8" ht="18">
      <c r="A17" s="456" t="s">
        <v>24</v>
      </c>
      <c r="B17" s="457">
        <v>400</v>
      </c>
      <c r="C17" s="351">
        <v>463.66142271999996</v>
      </c>
      <c r="D17" s="348">
        <v>345</v>
      </c>
      <c r="E17" s="486">
        <f t="shared" si="0"/>
        <v>86.25</v>
      </c>
      <c r="F17" s="487">
        <f t="shared" si="1"/>
        <v>74.40774304148692</v>
      </c>
      <c r="G17" s="491">
        <v>367</v>
      </c>
      <c r="H17" s="489">
        <f t="shared" si="2"/>
        <v>-5.994550408719346</v>
      </c>
    </row>
    <row r="18" spans="1:8" ht="18">
      <c r="A18" s="456" t="s">
        <v>25</v>
      </c>
      <c r="B18" s="457">
        <v>1700</v>
      </c>
      <c r="C18" s="351">
        <v>1936</v>
      </c>
      <c r="D18" s="348">
        <v>1506</v>
      </c>
      <c r="E18" s="486">
        <f t="shared" si="0"/>
        <v>88.58823529411765</v>
      </c>
      <c r="F18" s="487">
        <f t="shared" si="1"/>
        <v>77.78925619834712</v>
      </c>
      <c r="G18" s="491">
        <v>5416</v>
      </c>
      <c r="H18" s="489">
        <f t="shared" si="2"/>
        <v>-72.19350073855244</v>
      </c>
    </row>
    <row r="19" spans="1:8" ht="18">
      <c r="A19" s="456" t="s">
        <v>26</v>
      </c>
      <c r="B19" s="457">
        <v>500</v>
      </c>
      <c r="C19" s="351">
        <v>582.8535632</v>
      </c>
      <c r="D19" s="348">
        <v>567</v>
      </c>
      <c r="E19" s="486">
        <f t="shared" si="0"/>
        <v>113.39999999999999</v>
      </c>
      <c r="F19" s="487">
        <f t="shared" si="1"/>
        <v>97.28000921655855</v>
      </c>
      <c r="G19" s="491">
        <v>474</v>
      </c>
      <c r="H19" s="489">
        <f t="shared" si="2"/>
        <v>19.62025316455696</v>
      </c>
    </row>
    <row r="20" spans="1:8" ht="18">
      <c r="A20" s="456" t="s">
        <v>27</v>
      </c>
      <c r="B20" s="457">
        <v>3730</v>
      </c>
      <c r="C20" s="351">
        <v>2361</v>
      </c>
      <c r="D20" s="348">
        <v>2956</v>
      </c>
      <c r="E20" s="486">
        <f t="shared" si="0"/>
        <v>79.24932975871315</v>
      </c>
      <c r="F20" s="487">
        <f t="shared" si="1"/>
        <v>125.20118593816179</v>
      </c>
      <c r="G20" s="491">
        <v>206</v>
      </c>
      <c r="H20" s="489">
        <f t="shared" si="2"/>
        <v>1334.9514563106795</v>
      </c>
    </row>
    <row r="21" spans="1:8" ht="18">
      <c r="A21" s="458" t="s">
        <v>28</v>
      </c>
      <c r="B21" s="457"/>
      <c r="D21" s="348">
        <v>19</v>
      </c>
      <c r="E21" s="486" t="e">
        <f t="shared" si="0"/>
        <v>#DIV/0!</v>
      </c>
      <c r="F21" s="487" t="e">
        <f t="shared" si="1"/>
        <v>#DIV/0!</v>
      </c>
      <c r="G21" s="348"/>
      <c r="H21" s="489" t="e">
        <f t="shared" si="2"/>
        <v>#DIV/0!</v>
      </c>
    </row>
    <row r="22" spans="1:8" ht="18">
      <c r="A22" s="458" t="s">
        <v>29</v>
      </c>
      <c r="B22" s="459">
        <v>2000</v>
      </c>
      <c r="C22" s="351">
        <v>2520</v>
      </c>
      <c r="D22" s="200">
        <v>2169</v>
      </c>
      <c r="E22" s="486">
        <f t="shared" si="0"/>
        <v>108.45</v>
      </c>
      <c r="F22" s="487">
        <f t="shared" si="1"/>
        <v>86.07142857142858</v>
      </c>
      <c r="G22" s="490">
        <v>1896</v>
      </c>
      <c r="H22" s="489">
        <f t="shared" si="2"/>
        <v>14.39873417721519</v>
      </c>
    </row>
    <row r="23" spans="1:9" s="439" customFormat="1" ht="18">
      <c r="A23" s="460" t="s">
        <v>30</v>
      </c>
      <c r="B23" s="455">
        <f>B24+B25+B26+B27+B36+B38</f>
        <v>8565</v>
      </c>
      <c r="C23" s="455">
        <f>C24+C25+C26+C27+C36+C38+C37</f>
        <v>8079</v>
      </c>
      <c r="D23" s="455">
        <f>D24+D25+D26+D27+D38+D36+D37</f>
        <v>10884</v>
      </c>
      <c r="E23" s="486">
        <f t="shared" si="0"/>
        <v>127.07530647985989</v>
      </c>
      <c r="F23" s="487">
        <f t="shared" si="1"/>
        <v>134.71964352023767</v>
      </c>
      <c r="G23" s="492">
        <f>G24+G25+G26+G27+G38+G36</f>
        <v>9154</v>
      </c>
      <c r="H23" s="488">
        <f t="shared" si="2"/>
        <v>18.8988420362683</v>
      </c>
      <c r="I23" s="495"/>
    </row>
    <row r="24" spans="1:8" ht="18">
      <c r="A24" s="461" t="s">
        <v>31</v>
      </c>
      <c r="B24" s="459">
        <v>2600</v>
      </c>
      <c r="C24" s="462">
        <v>2170</v>
      </c>
      <c r="D24" s="348">
        <v>4903</v>
      </c>
      <c r="E24" s="486">
        <f t="shared" si="0"/>
        <v>188.5769230769231</v>
      </c>
      <c r="F24" s="487">
        <f t="shared" si="1"/>
        <v>225.9447004608295</v>
      </c>
      <c r="G24" s="351">
        <v>3440</v>
      </c>
      <c r="H24" s="489">
        <f t="shared" si="2"/>
        <v>42.52906976744186</v>
      </c>
    </row>
    <row r="25" spans="1:8" ht="18">
      <c r="A25" s="456" t="s">
        <v>32</v>
      </c>
      <c r="B25" s="463">
        <v>2105</v>
      </c>
      <c r="C25" s="462">
        <v>2811</v>
      </c>
      <c r="D25" s="348">
        <v>2677</v>
      </c>
      <c r="E25" s="486">
        <f t="shared" si="0"/>
        <v>127.17339667458431</v>
      </c>
      <c r="F25" s="487">
        <f t="shared" si="1"/>
        <v>95.2330131625756</v>
      </c>
      <c r="G25" s="351">
        <v>2101</v>
      </c>
      <c r="H25" s="489">
        <f t="shared" si="2"/>
        <v>27.415516420752024</v>
      </c>
    </row>
    <row r="26" spans="1:8" ht="18">
      <c r="A26" s="456" t="s">
        <v>33</v>
      </c>
      <c r="B26" s="463">
        <v>2700</v>
      </c>
      <c r="C26" s="462">
        <v>1925</v>
      </c>
      <c r="D26" s="348">
        <v>1986</v>
      </c>
      <c r="E26" s="486">
        <f t="shared" si="0"/>
        <v>73.55555555555556</v>
      </c>
      <c r="F26" s="487">
        <f t="shared" si="1"/>
        <v>103.16883116883118</v>
      </c>
      <c r="G26" s="351">
        <v>2399</v>
      </c>
      <c r="H26" s="489">
        <f t="shared" si="2"/>
        <v>-17.215506461025427</v>
      </c>
    </row>
    <row r="27" spans="1:8" ht="18">
      <c r="A27" s="456" t="s">
        <v>34</v>
      </c>
      <c r="B27" s="348">
        <f>SUM(B28:B35)</f>
        <v>1150</v>
      </c>
      <c r="C27" s="348">
        <f>SUM(C28:C35)</f>
        <v>1037</v>
      </c>
      <c r="D27" s="348">
        <f>SUM(D28:D35)</f>
        <v>1150</v>
      </c>
      <c r="E27" s="486">
        <f t="shared" si="0"/>
        <v>100</v>
      </c>
      <c r="F27" s="487">
        <f t="shared" si="1"/>
        <v>110.89681774349086</v>
      </c>
      <c r="G27" s="348">
        <f>SUM(G28:G35)</f>
        <v>1175</v>
      </c>
      <c r="H27" s="489">
        <f t="shared" si="2"/>
        <v>-2.127659574468085</v>
      </c>
    </row>
    <row r="28" spans="1:9" ht="18">
      <c r="A28" s="458" t="s">
        <v>35</v>
      </c>
      <c r="B28" s="463">
        <v>465</v>
      </c>
      <c r="C28" s="351">
        <v>480</v>
      </c>
      <c r="D28" s="348">
        <v>550</v>
      </c>
      <c r="E28" s="486">
        <f t="shared" si="0"/>
        <v>118.27956989247312</v>
      </c>
      <c r="F28" s="487">
        <f t="shared" si="1"/>
        <v>114.58333333333333</v>
      </c>
      <c r="G28" s="491">
        <v>539</v>
      </c>
      <c r="H28" s="489">
        <f t="shared" si="2"/>
        <v>2.0408163265306123</v>
      </c>
      <c r="I28" s="494"/>
    </row>
    <row r="29" spans="1:8" ht="18">
      <c r="A29" s="464" t="s">
        <v>36</v>
      </c>
      <c r="B29" s="463">
        <v>280</v>
      </c>
      <c r="C29" s="351">
        <v>300</v>
      </c>
      <c r="D29" s="348">
        <v>367</v>
      </c>
      <c r="E29" s="486">
        <f t="shared" si="0"/>
        <v>131.07142857142858</v>
      </c>
      <c r="F29" s="487">
        <f t="shared" si="1"/>
        <v>122.33333333333334</v>
      </c>
      <c r="G29" s="491">
        <v>359</v>
      </c>
      <c r="H29" s="489">
        <f t="shared" si="2"/>
        <v>2.2284122562674096</v>
      </c>
    </row>
    <row r="30" spans="1:8" ht="18">
      <c r="A30" s="465" t="s">
        <v>37</v>
      </c>
      <c r="B30" s="463">
        <v>85</v>
      </c>
      <c r="C30" s="351">
        <v>139</v>
      </c>
      <c r="D30" s="348">
        <v>115</v>
      </c>
      <c r="E30" s="486">
        <f t="shared" si="0"/>
        <v>135.29411764705884</v>
      </c>
      <c r="F30" s="487">
        <f t="shared" si="1"/>
        <v>82.73381294964028</v>
      </c>
      <c r="G30" s="353">
        <v>76</v>
      </c>
      <c r="H30" s="489">
        <f t="shared" si="2"/>
        <v>51.31578947368421</v>
      </c>
    </row>
    <row r="31" spans="1:8" ht="18">
      <c r="A31" s="465" t="s">
        <v>38</v>
      </c>
      <c r="B31" s="463"/>
      <c r="C31" s="463"/>
      <c r="D31" s="348"/>
      <c r="E31" s="486" t="e">
        <f t="shared" si="0"/>
        <v>#DIV/0!</v>
      </c>
      <c r="F31" s="487" t="e">
        <f t="shared" si="1"/>
        <v>#DIV/0!</v>
      </c>
      <c r="G31" s="353">
        <v>158</v>
      </c>
      <c r="H31" s="489">
        <f t="shared" si="2"/>
        <v>-100</v>
      </c>
    </row>
    <row r="32" spans="1:8" ht="18">
      <c r="A32" s="465" t="s">
        <v>39</v>
      </c>
      <c r="B32" s="463"/>
      <c r="C32" s="463"/>
      <c r="D32" s="348"/>
      <c r="E32" s="486" t="e">
        <f t="shared" si="0"/>
        <v>#DIV/0!</v>
      </c>
      <c r="F32" s="487" t="e">
        <f t="shared" si="1"/>
        <v>#DIV/0!</v>
      </c>
      <c r="G32" s="348"/>
      <c r="H32" s="489" t="e">
        <f t="shared" si="2"/>
        <v>#DIV/0!</v>
      </c>
    </row>
    <row r="33" spans="1:8" ht="18">
      <c r="A33" s="466" t="s">
        <v>40</v>
      </c>
      <c r="B33" s="463"/>
      <c r="C33" s="463"/>
      <c r="D33" s="348"/>
      <c r="E33" s="486" t="e">
        <f t="shared" si="0"/>
        <v>#DIV/0!</v>
      </c>
      <c r="F33" s="487" t="e">
        <f t="shared" si="1"/>
        <v>#DIV/0!</v>
      </c>
      <c r="G33" s="348"/>
      <c r="H33" s="489" t="e">
        <f t="shared" si="2"/>
        <v>#DIV/0!</v>
      </c>
    </row>
    <row r="34" spans="1:8" ht="18">
      <c r="A34" s="465" t="s">
        <v>41</v>
      </c>
      <c r="B34" s="463"/>
      <c r="C34" s="351">
        <v>45</v>
      </c>
      <c r="D34" s="348">
        <v>57</v>
      </c>
      <c r="E34" s="486" t="e">
        <f t="shared" si="0"/>
        <v>#DIV/0!</v>
      </c>
      <c r="F34" s="487">
        <f t="shared" si="1"/>
        <v>126.66666666666666</v>
      </c>
      <c r="G34" s="353">
        <v>43</v>
      </c>
      <c r="H34" s="489">
        <f t="shared" si="2"/>
        <v>32.55813953488372</v>
      </c>
    </row>
    <row r="35" spans="1:8" ht="18">
      <c r="A35" s="466" t="s">
        <v>42</v>
      </c>
      <c r="B35" s="463">
        <v>320</v>
      </c>
      <c r="C35" s="351">
        <v>73</v>
      </c>
      <c r="D35" s="348">
        <v>61</v>
      </c>
      <c r="E35" s="486">
        <f t="shared" si="0"/>
        <v>19.0625</v>
      </c>
      <c r="F35" s="487">
        <f t="shared" si="1"/>
        <v>83.56164383561644</v>
      </c>
      <c r="G35" s="348"/>
      <c r="H35" s="489" t="e">
        <f t="shared" si="2"/>
        <v>#DIV/0!</v>
      </c>
    </row>
    <row r="36" spans="1:8" ht="18">
      <c r="A36" s="456" t="s">
        <v>43</v>
      </c>
      <c r="B36" s="467">
        <v>10</v>
      </c>
      <c r="C36" s="351">
        <v>29</v>
      </c>
      <c r="D36" s="348">
        <v>26</v>
      </c>
      <c r="E36" s="486">
        <f t="shared" si="0"/>
        <v>260</v>
      </c>
      <c r="F36" s="487">
        <f t="shared" si="1"/>
        <v>89.65517241379311</v>
      </c>
      <c r="G36" s="353">
        <v>28</v>
      </c>
      <c r="H36" s="489">
        <f t="shared" si="2"/>
        <v>-7.142857142857142</v>
      </c>
    </row>
    <row r="37" spans="1:8" ht="18">
      <c r="A37" s="456" t="s">
        <v>44</v>
      </c>
      <c r="B37" s="467"/>
      <c r="C37" s="462">
        <v>35</v>
      </c>
      <c r="D37" s="348">
        <v>70</v>
      </c>
      <c r="E37" s="486"/>
      <c r="F37" s="487">
        <f t="shared" si="1"/>
        <v>200</v>
      </c>
      <c r="G37" s="348"/>
      <c r="H37" s="489"/>
    </row>
    <row r="38" spans="1:8" ht="18">
      <c r="A38" s="456" t="s">
        <v>45</v>
      </c>
      <c r="B38" s="463"/>
      <c r="C38" s="351">
        <v>72</v>
      </c>
      <c r="D38" s="348">
        <v>72</v>
      </c>
      <c r="E38" s="486" t="e">
        <f t="shared" si="0"/>
        <v>#DIV/0!</v>
      </c>
      <c r="F38" s="487">
        <f t="shared" si="1"/>
        <v>100</v>
      </c>
      <c r="G38" s="353">
        <v>11</v>
      </c>
      <c r="H38" s="489">
        <f t="shared" si="2"/>
        <v>554.5454545454546</v>
      </c>
    </row>
    <row r="39" spans="1:9" s="439" customFormat="1" ht="18">
      <c r="A39" s="454" t="s">
        <v>46</v>
      </c>
      <c r="B39" s="455">
        <f>SUM(B40:B45)</f>
        <v>15513</v>
      </c>
      <c r="C39" s="455">
        <f>SUM(C40:C45)</f>
        <v>12047</v>
      </c>
      <c r="D39" s="455">
        <f>SUM(D40:D45)</f>
        <v>13486</v>
      </c>
      <c r="E39" s="486">
        <f t="shared" si="0"/>
        <v>86.93353961193837</v>
      </c>
      <c r="F39" s="487">
        <f t="shared" si="1"/>
        <v>111.9448825433718</v>
      </c>
      <c r="G39" s="455">
        <f>SUM(G40:G45)</f>
        <v>13487</v>
      </c>
      <c r="H39" s="488">
        <f aca="true" t="shared" si="3" ref="H39:H45">(D39-G39)/G39*100</f>
        <v>-0.007414547341884777</v>
      </c>
      <c r="I39" s="495"/>
    </row>
    <row r="40" spans="1:8" ht="18">
      <c r="A40" s="468" t="s">
        <v>47</v>
      </c>
      <c r="B40" s="463">
        <v>6049</v>
      </c>
      <c r="C40" s="469">
        <v>4027</v>
      </c>
      <c r="D40" s="470">
        <v>4244</v>
      </c>
      <c r="E40" s="486">
        <f t="shared" si="0"/>
        <v>70.16035708381551</v>
      </c>
      <c r="F40" s="487">
        <f t="shared" si="1"/>
        <v>105.38862676930718</v>
      </c>
      <c r="G40" s="353">
        <v>5105</v>
      </c>
      <c r="H40" s="489">
        <f t="shared" si="3"/>
        <v>-16.865817825661118</v>
      </c>
    </row>
    <row r="41" spans="1:8" ht="18">
      <c r="A41" s="468" t="s">
        <v>48</v>
      </c>
      <c r="B41" s="463">
        <v>4731</v>
      </c>
      <c r="C41" s="469">
        <v>3619</v>
      </c>
      <c r="D41" s="470">
        <v>4941</v>
      </c>
      <c r="E41" s="486">
        <f t="shared" si="0"/>
        <v>104.43880786303109</v>
      </c>
      <c r="F41" s="487">
        <f t="shared" si="1"/>
        <v>136.5294280187897</v>
      </c>
      <c r="G41" s="353">
        <v>4209</v>
      </c>
      <c r="H41" s="489">
        <f t="shared" si="3"/>
        <v>17.391304347826086</v>
      </c>
    </row>
    <row r="42" spans="1:9" ht="18">
      <c r="A42" s="468" t="s">
        <v>49</v>
      </c>
      <c r="B42" s="463"/>
      <c r="C42" s="469">
        <v>91</v>
      </c>
      <c r="D42" s="470">
        <v>66</v>
      </c>
      <c r="E42" s="486" t="e">
        <f t="shared" si="0"/>
        <v>#DIV/0!</v>
      </c>
      <c r="F42" s="487">
        <f t="shared" si="1"/>
        <v>72.52747252747253</v>
      </c>
      <c r="G42" s="353">
        <v>240</v>
      </c>
      <c r="H42" s="489">
        <f t="shared" si="3"/>
        <v>-72.5</v>
      </c>
      <c r="I42" s="496"/>
    </row>
    <row r="43" spans="1:8" ht="18">
      <c r="A43" s="468" t="s">
        <v>50</v>
      </c>
      <c r="B43" s="463"/>
      <c r="C43" s="351">
        <v>2</v>
      </c>
      <c r="D43" s="471">
        <v>2</v>
      </c>
      <c r="E43" s="486" t="e">
        <f t="shared" si="0"/>
        <v>#DIV/0!</v>
      </c>
      <c r="F43" s="487">
        <f t="shared" si="1"/>
        <v>100</v>
      </c>
      <c r="G43" s="353">
        <v>1</v>
      </c>
      <c r="H43" s="489">
        <f t="shared" si="3"/>
        <v>100</v>
      </c>
    </row>
    <row r="44" spans="1:8" ht="18">
      <c r="A44" s="468" t="s">
        <v>51</v>
      </c>
      <c r="B44" s="463">
        <v>2832</v>
      </c>
      <c r="C44" s="462">
        <v>2340</v>
      </c>
      <c r="D44" s="472">
        <v>2496</v>
      </c>
      <c r="E44" s="486">
        <f t="shared" si="0"/>
        <v>88.13559322033898</v>
      </c>
      <c r="F44" s="487">
        <f t="shared" si="1"/>
        <v>106.66666666666667</v>
      </c>
      <c r="G44" s="353">
        <v>2527</v>
      </c>
      <c r="H44" s="489">
        <f t="shared" si="3"/>
        <v>-1.226751088246933</v>
      </c>
    </row>
    <row r="45" spans="1:9" ht="18">
      <c r="A45" s="468" t="s">
        <v>52</v>
      </c>
      <c r="B45" s="463">
        <v>1901</v>
      </c>
      <c r="C45" s="462">
        <v>1968</v>
      </c>
      <c r="D45" s="472">
        <v>1737</v>
      </c>
      <c r="E45" s="486">
        <f t="shared" si="0"/>
        <v>91.37296159915834</v>
      </c>
      <c r="F45" s="487">
        <f t="shared" si="1"/>
        <v>88.26219512195121</v>
      </c>
      <c r="G45" s="353">
        <v>1405</v>
      </c>
      <c r="H45" s="489">
        <f t="shared" si="3"/>
        <v>23.629893238434164</v>
      </c>
      <c r="I45" s="494"/>
    </row>
    <row r="46" spans="1:9" s="439" customFormat="1" ht="18">
      <c r="A46" s="454" t="s">
        <v>53</v>
      </c>
      <c r="B46" s="455">
        <f>SUM(B47:B51)</f>
        <v>5034</v>
      </c>
      <c r="C46" s="455">
        <f>SUM(C47:C52)</f>
        <v>4997.2</v>
      </c>
      <c r="D46" s="455">
        <f>SUM(D47:D52)</f>
        <v>4527</v>
      </c>
      <c r="E46" s="486">
        <f aca="true" t="shared" si="4" ref="E46:E55">D46/B46*100</f>
        <v>89.9284862932062</v>
      </c>
      <c r="F46" s="487">
        <f t="shared" si="1"/>
        <v>90.59073080925319</v>
      </c>
      <c r="G46" s="455">
        <f>SUM(G47:G51)</f>
        <v>4437</v>
      </c>
      <c r="H46" s="488">
        <f t="shared" si="2"/>
        <v>2.028397565922921</v>
      </c>
      <c r="I46" s="495"/>
    </row>
    <row r="47" spans="1:8" ht="18">
      <c r="A47" s="468" t="s">
        <v>54</v>
      </c>
      <c r="B47" s="463">
        <v>1935</v>
      </c>
      <c r="C47" s="351">
        <v>2603</v>
      </c>
      <c r="D47" s="471">
        <v>1358</v>
      </c>
      <c r="E47" s="486">
        <f t="shared" si="4"/>
        <v>70.18087855297158</v>
      </c>
      <c r="F47" s="487">
        <f t="shared" si="1"/>
        <v>52.17057241644256</v>
      </c>
      <c r="G47" s="353">
        <v>1634</v>
      </c>
      <c r="H47" s="489">
        <f t="shared" si="2"/>
        <v>-16.891064871481028</v>
      </c>
    </row>
    <row r="48" spans="1:8" ht="18">
      <c r="A48" s="468" t="s">
        <v>55</v>
      </c>
      <c r="B48" s="463">
        <v>2142</v>
      </c>
      <c r="C48" s="351">
        <v>1447</v>
      </c>
      <c r="D48" s="471">
        <v>2287</v>
      </c>
      <c r="E48" s="486">
        <f t="shared" si="4"/>
        <v>106.76937441643324</v>
      </c>
      <c r="F48" s="487">
        <f t="shared" si="1"/>
        <v>158.05114029025572</v>
      </c>
      <c r="G48" s="353">
        <v>1934</v>
      </c>
      <c r="H48" s="489">
        <f t="shared" si="2"/>
        <v>18.25232678386763</v>
      </c>
    </row>
    <row r="49" spans="1:8" ht="18">
      <c r="A49" s="468" t="s">
        <v>56</v>
      </c>
      <c r="B49" s="463">
        <v>0</v>
      </c>
      <c r="C49" s="351">
        <f>181*0.2</f>
        <v>36.2</v>
      </c>
      <c r="D49" s="471">
        <v>24</v>
      </c>
      <c r="E49" s="486" t="e">
        <f t="shared" si="4"/>
        <v>#DIV/0!</v>
      </c>
      <c r="F49" s="487">
        <f t="shared" si="1"/>
        <v>66.29834254143645</v>
      </c>
      <c r="G49" s="353">
        <v>97</v>
      </c>
      <c r="H49" s="489">
        <f t="shared" si="2"/>
        <v>-75.25773195876289</v>
      </c>
    </row>
    <row r="50" spans="1:8" ht="18">
      <c r="A50" s="468" t="s">
        <v>57</v>
      </c>
      <c r="B50" s="463">
        <v>472</v>
      </c>
      <c r="C50" s="351">
        <v>390</v>
      </c>
      <c r="D50" s="471">
        <v>416</v>
      </c>
      <c r="E50" s="486">
        <f t="shared" si="4"/>
        <v>88.13559322033898</v>
      </c>
      <c r="F50" s="487">
        <f t="shared" si="1"/>
        <v>106.66666666666667</v>
      </c>
      <c r="G50" s="353">
        <v>421</v>
      </c>
      <c r="H50" s="489">
        <f t="shared" si="2"/>
        <v>-1.187648456057007</v>
      </c>
    </row>
    <row r="51" spans="1:8" ht="18">
      <c r="A51" s="468" t="s">
        <v>58</v>
      </c>
      <c r="B51" s="463">
        <v>485</v>
      </c>
      <c r="C51" s="351">
        <v>492</v>
      </c>
      <c r="D51" s="471">
        <v>434</v>
      </c>
      <c r="E51" s="486">
        <f t="shared" si="4"/>
        <v>89.48453608247424</v>
      </c>
      <c r="F51" s="487">
        <f t="shared" si="1"/>
        <v>88.21138211382113</v>
      </c>
      <c r="G51" s="353">
        <v>351</v>
      </c>
      <c r="H51" s="489">
        <f t="shared" si="2"/>
        <v>23.646723646723647</v>
      </c>
    </row>
    <row r="52" spans="1:8" ht="18">
      <c r="A52" s="468" t="s">
        <v>59</v>
      </c>
      <c r="B52" s="463"/>
      <c r="C52" s="351">
        <v>29</v>
      </c>
      <c r="D52" s="471">
        <v>8</v>
      </c>
      <c r="E52" s="486"/>
      <c r="F52" s="487">
        <f t="shared" si="1"/>
        <v>27.586206896551722</v>
      </c>
      <c r="G52" s="348"/>
      <c r="H52" s="489"/>
    </row>
    <row r="53" spans="1:8" s="439" customFormat="1" ht="18">
      <c r="A53" s="454" t="s">
        <v>60</v>
      </c>
      <c r="B53" s="455">
        <f>SUM(B54:B55)</f>
        <v>48200</v>
      </c>
      <c r="C53" s="455">
        <f>SUM(C54:C55)</f>
        <v>42000</v>
      </c>
      <c r="D53" s="455">
        <f>SUM(D54:D55)</f>
        <v>46118</v>
      </c>
      <c r="E53" s="486">
        <f t="shared" si="4"/>
        <v>95.6804979253112</v>
      </c>
      <c r="F53" s="487">
        <f t="shared" si="1"/>
        <v>109.80476190476189</v>
      </c>
      <c r="G53" s="455">
        <f>SUM(G54:G55)</f>
        <v>44961</v>
      </c>
      <c r="H53" s="488">
        <f t="shared" si="2"/>
        <v>2.573341340272681</v>
      </c>
    </row>
    <row r="54" spans="1:9" ht="18">
      <c r="A54" s="473" t="s">
        <v>61</v>
      </c>
      <c r="B54" s="463">
        <v>40100</v>
      </c>
      <c r="C54" s="474">
        <v>34700</v>
      </c>
      <c r="D54" s="353">
        <v>35789</v>
      </c>
      <c r="E54" s="486">
        <f t="shared" si="4"/>
        <v>89.24937655860349</v>
      </c>
      <c r="F54" s="487">
        <f t="shared" si="1"/>
        <v>103.13832853025937</v>
      </c>
      <c r="G54" s="474">
        <v>36347</v>
      </c>
      <c r="H54" s="489">
        <f t="shared" si="2"/>
        <v>-1.5352023550774478</v>
      </c>
      <c r="I54" s="494"/>
    </row>
    <row r="55" spans="1:9" ht="18">
      <c r="A55" s="473" t="s">
        <v>62</v>
      </c>
      <c r="B55" s="463">
        <v>8100</v>
      </c>
      <c r="C55" s="474">
        <v>7300</v>
      </c>
      <c r="D55" s="353">
        <v>10329</v>
      </c>
      <c r="E55" s="486">
        <f t="shared" si="4"/>
        <v>127.51851851851852</v>
      </c>
      <c r="F55" s="487">
        <f t="shared" si="1"/>
        <v>141.49315068493152</v>
      </c>
      <c r="G55" s="474">
        <v>8614</v>
      </c>
      <c r="H55" s="489">
        <f t="shared" si="2"/>
        <v>19.9094497329928</v>
      </c>
      <c r="I55" s="494"/>
    </row>
    <row r="56" spans="1:8" s="440" customFormat="1" ht="58.5" customHeight="1">
      <c r="A56" s="475" t="s">
        <v>63</v>
      </c>
      <c r="B56" s="476"/>
      <c r="C56" s="476"/>
      <c r="D56" s="476"/>
      <c r="E56" s="476"/>
      <c r="F56" s="476"/>
      <c r="G56" s="476"/>
      <c r="H56" s="476"/>
    </row>
    <row r="57" spans="1:3" ht="14.25">
      <c r="A57" s="477"/>
      <c r="B57" s="478"/>
      <c r="C57" s="478"/>
    </row>
    <row r="58" spans="1:3" ht="14.25">
      <c r="A58" s="477"/>
      <c r="B58" s="478"/>
      <c r="C58" s="478"/>
    </row>
    <row r="59" spans="1:3" ht="14.25">
      <c r="A59" s="477"/>
      <c r="B59" s="478"/>
      <c r="C59" s="478"/>
    </row>
  </sheetData>
  <sheetProtection/>
  <mergeCells count="7">
    <mergeCell ref="A2:H2"/>
    <mergeCell ref="B3:D3"/>
    <mergeCell ref="D4:H4"/>
    <mergeCell ref="A56:H56"/>
    <mergeCell ref="A4:A5"/>
    <mergeCell ref="B4:B5"/>
    <mergeCell ref="C4:C5"/>
  </mergeCells>
  <printOptions horizontalCentered="1"/>
  <pageMargins left="0.35433070866141736" right="0.35433070866141736" top="0.5905511811023623" bottom="0.3937007874015748" header="0.5118110236220472" footer="0.11811023622047245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pane ySplit="5" topLeftCell="A33" activePane="bottomLeft" state="frozen"/>
      <selection pane="bottomLeft" activeCell="C78" sqref="C78"/>
    </sheetView>
  </sheetViews>
  <sheetFormatPr defaultColWidth="9.00390625" defaultRowHeight="19.5" customHeight="1"/>
  <cols>
    <col min="1" max="1" width="36.75390625" style="327" customWidth="1"/>
    <col min="2" max="2" width="11.25390625" style="328" customWidth="1"/>
    <col min="3" max="3" width="11.25390625" style="329" customWidth="1"/>
    <col min="4" max="4" width="11.25390625" style="330" customWidth="1"/>
    <col min="5" max="5" width="30.75390625" style="327" customWidth="1"/>
    <col min="6" max="6" width="11.00390625" style="331" customWidth="1"/>
    <col min="7" max="7" width="10.875" style="332" customWidth="1"/>
    <col min="8" max="8" width="9.75390625" style="332" customWidth="1"/>
    <col min="9" max="9" width="8.75390625" style="332" customWidth="1"/>
    <col min="10" max="10" width="8.75390625" style="333" customWidth="1"/>
    <col min="11" max="11" width="10.50390625" style="327" bestFit="1" customWidth="1"/>
    <col min="12" max="16384" width="9.00390625" style="327" customWidth="1"/>
  </cols>
  <sheetData>
    <row r="1" spans="1:6" ht="19.5" customHeight="1">
      <c r="A1" s="334" t="s">
        <v>64</v>
      </c>
      <c r="B1" s="335"/>
      <c r="F1" s="382"/>
    </row>
    <row r="2" spans="1:10" ht="22.5" customHeight="1">
      <c r="A2" s="336" t="s">
        <v>65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20.25" customHeight="1">
      <c r="A3" s="337" t="s">
        <v>66</v>
      </c>
      <c r="B3" s="337"/>
      <c r="C3" s="337"/>
      <c r="D3" s="337"/>
      <c r="E3" s="337"/>
      <c r="F3" s="383"/>
      <c r="I3" s="409" t="s">
        <v>3</v>
      </c>
      <c r="J3" s="409"/>
    </row>
    <row r="4" spans="1:10" ht="18.75" customHeight="1">
      <c r="A4" s="338" t="s">
        <v>67</v>
      </c>
      <c r="B4" s="339" t="s">
        <v>68</v>
      </c>
      <c r="C4" s="340" t="s">
        <v>69</v>
      </c>
      <c r="D4" s="341" t="s">
        <v>70</v>
      </c>
      <c r="E4" s="338" t="s">
        <v>67</v>
      </c>
      <c r="F4" s="384" t="s">
        <v>71</v>
      </c>
      <c r="G4" s="384" t="s">
        <v>72</v>
      </c>
      <c r="H4" s="385" t="s">
        <v>73</v>
      </c>
      <c r="I4" s="410"/>
      <c r="J4" s="341" t="s">
        <v>70</v>
      </c>
    </row>
    <row r="5" spans="1:10" ht="35.25" customHeight="1">
      <c r="A5" s="342"/>
      <c r="B5" s="343"/>
      <c r="C5" s="344"/>
      <c r="D5" s="345"/>
      <c r="E5" s="342"/>
      <c r="F5" s="386"/>
      <c r="G5" s="386"/>
      <c r="H5" s="387" t="s">
        <v>74</v>
      </c>
      <c r="I5" s="387" t="s">
        <v>75</v>
      </c>
      <c r="J5" s="345"/>
    </row>
    <row r="6" spans="1:10" ht="21.75" customHeight="1">
      <c r="A6" s="346" t="s">
        <v>15</v>
      </c>
      <c r="B6" s="347">
        <v>3471</v>
      </c>
      <c r="C6" s="348">
        <v>2886</v>
      </c>
      <c r="D6" s="349">
        <f>(C6-B6)/B6*100</f>
        <v>-16.853932584269664</v>
      </c>
      <c r="E6" s="388" t="s">
        <v>76</v>
      </c>
      <c r="F6" s="389">
        <v>17753</v>
      </c>
      <c r="G6" s="389">
        <v>22466</v>
      </c>
      <c r="H6" s="390">
        <f>G6-I6</f>
        <v>17758</v>
      </c>
      <c r="I6" s="411">
        <v>4708</v>
      </c>
      <c r="J6" s="412">
        <f>(G6-F6)/F6*100</f>
        <v>26.547625753393795</v>
      </c>
    </row>
    <row r="7" spans="1:10" ht="21.75" customHeight="1">
      <c r="A7" s="346" t="s">
        <v>77</v>
      </c>
      <c r="B7" s="347">
        <v>2276</v>
      </c>
      <c r="C7" s="348">
        <v>2655</v>
      </c>
      <c r="D7" s="349">
        <f aca="true" t="shared" si="0" ref="D7:D72">(C7-B7)/B7*100</f>
        <v>16.65202108963093</v>
      </c>
      <c r="E7" s="388" t="s">
        <v>78</v>
      </c>
      <c r="F7" s="140">
        <v>0</v>
      </c>
      <c r="G7" s="389"/>
      <c r="H7" s="347"/>
      <c r="I7" s="389"/>
      <c r="J7" s="412"/>
    </row>
    <row r="8" spans="1:10" ht="21.75" customHeight="1">
      <c r="A8" s="346" t="s">
        <v>17</v>
      </c>
      <c r="B8" s="347">
        <v>143</v>
      </c>
      <c r="C8" s="348">
        <v>40</v>
      </c>
      <c r="D8" s="349">
        <f t="shared" si="0"/>
        <v>-72.02797202797203</v>
      </c>
      <c r="E8" s="388" t="s">
        <v>79</v>
      </c>
      <c r="F8" s="389">
        <v>163</v>
      </c>
      <c r="G8" s="389">
        <v>161</v>
      </c>
      <c r="H8" s="390">
        <f>G8-I8</f>
        <v>161</v>
      </c>
      <c r="I8" s="389"/>
      <c r="J8" s="412">
        <f aca="true" t="shared" si="1" ref="J8:J25">(G8-F8)/F8*100</f>
        <v>-1.2269938650306749</v>
      </c>
    </row>
    <row r="9" spans="1:10" ht="21.75" customHeight="1">
      <c r="A9" s="346" t="s">
        <v>18</v>
      </c>
      <c r="B9" s="348">
        <v>1263</v>
      </c>
      <c r="C9" s="348">
        <v>1248</v>
      </c>
      <c r="D9" s="349">
        <f t="shared" si="0"/>
        <v>-1.187648456057007</v>
      </c>
      <c r="E9" s="388" t="s">
        <v>80</v>
      </c>
      <c r="F9" s="389">
        <v>9958</v>
      </c>
      <c r="G9" s="389">
        <v>11488</v>
      </c>
      <c r="H9" s="347">
        <v>11488</v>
      </c>
      <c r="I9" s="389"/>
      <c r="J9" s="412">
        <f t="shared" si="1"/>
        <v>15.364531030327374</v>
      </c>
    </row>
    <row r="10" spans="1:10" ht="21.75" customHeight="1">
      <c r="A10" s="346" t="s">
        <v>19</v>
      </c>
      <c r="B10" s="348">
        <v>586</v>
      </c>
      <c r="C10" s="348">
        <v>724</v>
      </c>
      <c r="D10" s="349">
        <f t="shared" si="0"/>
        <v>23.549488054607508</v>
      </c>
      <c r="E10" s="388" t="s">
        <v>81</v>
      </c>
      <c r="F10" s="389">
        <v>39308</v>
      </c>
      <c r="G10" s="389">
        <v>44705</v>
      </c>
      <c r="H10" s="347">
        <v>44705</v>
      </c>
      <c r="I10" s="389"/>
      <c r="J10" s="412">
        <f t="shared" si="1"/>
        <v>13.730029510532207</v>
      </c>
    </row>
    <row r="11" spans="1:10" ht="21.75" customHeight="1">
      <c r="A11" s="346" t="s">
        <v>20</v>
      </c>
      <c r="B11" s="348">
        <v>208</v>
      </c>
      <c r="C11" s="348">
        <v>415</v>
      </c>
      <c r="D11" s="349">
        <f t="shared" si="0"/>
        <v>99.51923076923077</v>
      </c>
      <c r="E11" s="388" t="s">
        <v>82</v>
      </c>
      <c r="F11" s="389">
        <v>252</v>
      </c>
      <c r="G11" s="389">
        <v>291</v>
      </c>
      <c r="H11" s="347">
        <v>291</v>
      </c>
      <c r="I11" s="389"/>
      <c r="J11" s="412">
        <f t="shared" si="1"/>
        <v>15.476190476190476</v>
      </c>
    </row>
    <row r="12" spans="1:10" ht="21.75" customHeight="1">
      <c r="A12" s="346" t="s">
        <v>21</v>
      </c>
      <c r="B12" s="348">
        <v>911</v>
      </c>
      <c r="C12" s="348">
        <v>932</v>
      </c>
      <c r="D12" s="349">
        <f t="shared" si="0"/>
        <v>2.305159165751921</v>
      </c>
      <c r="E12" s="388" t="s">
        <v>83</v>
      </c>
      <c r="F12" s="389">
        <v>1763</v>
      </c>
      <c r="G12" s="389">
        <v>2204</v>
      </c>
      <c r="H12" s="390">
        <f aca="true" t="shared" si="2" ref="H12:H17">G12-I12</f>
        <v>2027</v>
      </c>
      <c r="I12" s="411">
        <v>177</v>
      </c>
      <c r="J12" s="412">
        <f t="shared" si="1"/>
        <v>25.01418037436188</v>
      </c>
    </row>
    <row r="13" spans="1:10" ht="21.75" customHeight="1">
      <c r="A13" s="346" t="s">
        <v>22</v>
      </c>
      <c r="B13" s="200">
        <v>461</v>
      </c>
      <c r="C13" s="200">
        <v>543</v>
      </c>
      <c r="D13" s="349">
        <f t="shared" si="0"/>
        <v>17.787418655097614</v>
      </c>
      <c r="E13" s="388" t="s">
        <v>84</v>
      </c>
      <c r="F13" s="389">
        <v>30460</v>
      </c>
      <c r="G13" s="389">
        <v>38489</v>
      </c>
      <c r="H13" s="390">
        <f t="shared" si="2"/>
        <v>38034</v>
      </c>
      <c r="I13" s="411">
        <v>455</v>
      </c>
      <c r="J13" s="412">
        <f t="shared" si="1"/>
        <v>26.3591595535128</v>
      </c>
    </row>
    <row r="14" spans="1:10" ht="21.75" customHeight="1">
      <c r="A14" s="346" t="s">
        <v>23</v>
      </c>
      <c r="B14" s="348">
        <v>205</v>
      </c>
      <c r="C14" s="348">
        <v>216</v>
      </c>
      <c r="D14" s="349">
        <f t="shared" si="0"/>
        <v>5.365853658536586</v>
      </c>
      <c r="E14" s="388" t="s">
        <v>85</v>
      </c>
      <c r="F14" s="389">
        <v>28956</v>
      </c>
      <c r="G14" s="389">
        <v>29333</v>
      </c>
      <c r="H14" s="390">
        <f t="shared" si="2"/>
        <v>28434</v>
      </c>
      <c r="I14" s="411">
        <v>899</v>
      </c>
      <c r="J14" s="413">
        <f t="shared" si="1"/>
        <v>1.3019754109683657</v>
      </c>
    </row>
    <row r="15" spans="1:10" ht="21.75" customHeight="1">
      <c r="A15" s="346" t="s">
        <v>24</v>
      </c>
      <c r="B15" s="348">
        <v>367</v>
      </c>
      <c r="C15" s="348">
        <v>345</v>
      </c>
      <c r="D15" s="349">
        <f t="shared" si="0"/>
        <v>-5.994550408719346</v>
      </c>
      <c r="E15" s="388" t="s">
        <v>86</v>
      </c>
      <c r="F15" s="389">
        <v>2405</v>
      </c>
      <c r="G15" s="389">
        <v>1484</v>
      </c>
      <c r="H15" s="347">
        <f t="shared" si="2"/>
        <v>1109</v>
      </c>
      <c r="I15" s="389">
        <v>375</v>
      </c>
      <c r="J15" s="413">
        <f t="shared" si="1"/>
        <v>-38.2952182952183</v>
      </c>
    </row>
    <row r="16" spans="1:10" ht="21.75" customHeight="1">
      <c r="A16" s="346" t="s">
        <v>25</v>
      </c>
      <c r="B16" s="348">
        <v>5416</v>
      </c>
      <c r="C16" s="348">
        <v>1506</v>
      </c>
      <c r="D16" s="349">
        <f t="shared" si="0"/>
        <v>-72.19350073855244</v>
      </c>
      <c r="E16" s="388" t="s">
        <v>87</v>
      </c>
      <c r="F16" s="389">
        <v>20716</v>
      </c>
      <c r="G16" s="389">
        <v>27045</v>
      </c>
      <c r="H16" s="347">
        <f t="shared" si="2"/>
        <v>26843</v>
      </c>
      <c r="I16" s="389">
        <v>202</v>
      </c>
      <c r="J16" s="413">
        <f t="shared" si="1"/>
        <v>30.55126472291948</v>
      </c>
    </row>
    <row r="17" spans="1:10" ht="21.75" customHeight="1">
      <c r="A17" s="346" t="s">
        <v>88</v>
      </c>
      <c r="B17" s="348">
        <v>474</v>
      </c>
      <c r="C17" s="348">
        <v>567</v>
      </c>
      <c r="D17" s="349">
        <f t="shared" si="0"/>
        <v>19.62025316455696</v>
      </c>
      <c r="E17" s="388" t="s">
        <v>89</v>
      </c>
      <c r="F17" s="389">
        <v>48592</v>
      </c>
      <c r="G17" s="389">
        <v>73837</v>
      </c>
      <c r="H17" s="347">
        <f t="shared" si="2"/>
        <v>60261</v>
      </c>
      <c r="I17" s="389">
        <v>13576</v>
      </c>
      <c r="J17" s="413">
        <f t="shared" si="1"/>
        <v>51.95299637800461</v>
      </c>
    </row>
    <row r="18" spans="1:10" ht="21.75" customHeight="1">
      <c r="A18" s="346" t="s">
        <v>27</v>
      </c>
      <c r="B18" s="348">
        <v>206</v>
      </c>
      <c r="C18" s="348">
        <v>2956</v>
      </c>
      <c r="D18" s="349">
        <f t="shared" si="0"/>
        <v>1334.9514563106795</v>
      </c>
      <c r="E18" s="388" t="s">
        <v>90</v>
      </c>
      <c r="F18" s="389">
        <v>5907</v>
      </c>
      <c r="G18" s="389">
        <v>6317</v>
      </c>
      <c r="H18" s="347">
        <v>6317</v>
      </c>
      <c r="I18" s="389"/>
      <c r="J18" s="413">
        <f t="shared" si="1"/>
        <v>6.940917555442695</v>
      </c>
    </row>
    <row r="19" spans="1:10" ht="21.75" customHeight="1">
      <c r="A19" s="346" t="s">
        <v>91</v>
      </c>
      <c r="B19" s="200">
        <v>1896</v>
      </c>
      <c r="C19" s="200">
        <v>2169</v>
      </c>
      <c r="D19" s="349">
        <f t="shared" si="0"/>
        <v>14.39873417721519</v>
      </c>
      <c r="E19" s="388" t="s">
        <v>92</v>
      </c>
      <c r="F19" s="389">
        <v>4124</v>
      </c>
      <c r="G19" s="389">
        <v>2843</v>
      </c>
      <c r="H19" s="347">
        <v>2843</v>
      </c>
      <c r="I19" s="370"/>
      <c r="J19" s="412">
        <f t="shared" si="1"/>
        <v>-31.06207565470417</v>
      </c>
    </row>
    <row r="20" spans="1:10" ht="21.75" customHeight="1">
      <c r="A20" s="350" t="s">
        <v>93</v>
      </c>
      <c r="B20" s="347"/>
      <c r="C20" s="347">
        <v>19</v>
      </c>
      <c r="D20" s="349" t="e">
        <f t="shared" si="0"/>
        <v>#DIV/0!</v>
      </c>
      <c r="E20" s="388" t="s">
        <v>94</v>
      </c>
      <c r="F20" s="389">
        <v>576</v>
      </c>
      <c r="G20" s="389">
        <v>550</v>
      </c>
      <c r="H20" s="347">
        <v>550</v>
      </c>
      <c r="I20" s="389"/>
      <c r="J20" s="413">
        <f t="shared" si="1"/>
        <v>-4.513888888888888</v>
      </c>
    </row>
    <row r="21" spans="1:10" ht="21.75" customHeight="1">
      <c r="A21" s="350" t="s">
        <v>95</v>
      </c>
      <c r="B21" s="351">
        <v>3440</v>
      </c>
      <c r="C21" s="348">
        <v>4903</v>
      </c>
      <c r="D21" s="349">
        <f t="shared" si="0"/>
        <v>42.52906976744186</v>
      </c>
      <c r="E21" s="388" t="s">
        <v>96</v>
      </c>
      <c r="F21" s="160">
        <v>0</v>
      </c>
      <c r="G21" s="389"/>
      <c r="H21" s="347"/>
      <c r="I21" s="389"/>
      <c r="J21" s="413" t="e">
        <f t="shared" si="1"/>
        <v>#DIV/0!</v>
      </c>
    </row>
    <row r="22" spans="1:10" ht="21.75" customHeight="1">
      <c r="A22" s="346" t="s">
        <v>97</v>
      </c>
      <c r="B22" s="351">
        <v>2101</v>
      </c>
      <c r="C22" s="348">
        <v>2677</v>
      </c>
      <c r="D22" s="349">
        <f t="shared" si="0"/>
        <v>27.415516420752024</v>
      </c>
      <c r="E22" s="388" t="s">
        <v>98</v>
      </c>
      <c r="F22" s="140">
        <v>0</v>
      </c>
      <c r="G22" s="389"/>
      <c r="H22" s="347"/>
      <c r="I22" s="389"/>
      <c r="J22" s="413" t="e">
        <f t="shared" si="1"/>
        <v>#DIV/0!</v>
      </c>
    </row>
    <row r="23" spans="1:10" ht="21.75" customHeight="1">
      <c r="A23" s="346" t="s">
        <v>99</v>
      </c>
      <c r="B23" s="351">
        <v>2399</v>
      </c>
      <c r="C23" s="348">
        <v>1986</v>
      </c>
      <c r="D23" s="349">
        <f t="shared" si="0"/>
        <v>-17.215506461025427</v>
      </c>
      <c r="E23" s="388" t="s">
        <v>100</v>
      </c>
      <c r="F23" s="389">
        <v>5040</v>
      </c>
      <c r="G23" s="389">
        <v>3299</v>
      </c>
      <c r="H23" s="390">
        <f>G23-I23</f>
        <v>2826</v>
      </c>
      <c r="I23" s="390">
        <v>473</v>
      </c>
      <c r="J23" s="413">
        <f t="shared" si="1"/>
        <v>-34.54365079365079</v>
      </c>
    </row>
    <row r="24" spans="1:10" ht="21.75" customHeight="1">
      <c r="A24" s="346" t="s">
        <v>101</v>
      </c>
      <c r="B24" s="140">
        <f>SUM(B25:B35)</f>
        <v>1175</v>
      </c>
      <c r="C24" s="140">
        <f>SUM(C25:C35)</f>
        <v>1150</v>
      </c>
      <c r="D24" s="349">
        <f t="shared" si="0"/>
        <v>-2.127659574468085</v>
      </c>
      <c r="E24" s="388" t="s">
        <v>102</v>
      </c>
      <c r="F24" s="389">
        <v>14339</v>
      </c>
      <c r="G24" s="389">
        <v>10151</v>
      </c>
      <c r="H24" s="390">
        <f>G24-I24</f>
        <v>4922</v>
      </c>
      <c r="I24" s="390">
        <v>5229</v>
      </c>
      <c r="J24" s="412">
        <f t="shared" si="1"/>
        <v>-29.20705767487273</v>
      </c>
    </row>
    <row r="25" spans="1:10" ht="21.75" customHeight="1">
      <c r="A25" s="352"/>
      <c r="B25" s="347"/>
      <c r="C25" s="347"/>
      <c r="D25" s="349" t="e">
        <f t="shared" si="0"/>
        <v>#DIV/0!</v>
      </c>
      <c r="E25" s="388" t="s">
        <v>103</v>
      </c>
      <c r="F25" s="389">
        <v>323</v>
      </c>
      <c r="G25" s="389">
        <v>94</v>
      </c>
      <c r="H25" s="347">
        <v>94</v>
      </c>
      <c r="I25" s="389"/>
      <c r="J25" s="413">
        <f t="shared" si="1"/>
        <v>-70.89783281733746</v>
      </c>
    </row>
    <row r="26" spans="1:10" ht="21.75" customHeight="1">
      <c r="A26" s="352"/>
      <c r="B26" s="347"/>
      <c r="C26" s="347"/>
      <c r="D26" s="349" t="e">
        <f t="shared" si="0"/>
        <v>#DIV/0!</v>
      </c>
      <c r="E26" s="388" t="s">
        <v>104</v>
      </c>
      <c r="F26" s="140"/>
      <c r="G26" s="389"/>
      <c r="H26" s="347"/>
      <c r="I26" s="389"/>
      <c r="J26" s="413"/>
    </row>
    <row r="27" spans="1:10" ht="21.75" customHeight="1">
      <c r="A27" s="352" t="s">
        <v>105</v>
      </c>
      <c r="B27" s="348">
        <v>539</v>
      </c>
      <c r="C27" s="348">
        <v>550</v>
      </c>
      <c r="D27" s="349">
        <f t="shared" si="0"/>
        <v>2.0408163265306123</v>
      </c>
      <c r="E27" s="388"/>
      <c r="F27" s="140"/>
      <c r="G27" s="389"/>
      <c r="H27" s="347"/>
      <c r="I27" s="389"/>
      <c r="J27" s="413"/>
    </row>
    <row r="28" spans="1:10" ht="21.75" customHeight="1">
      <c r="A28" s="352"/>
      <c r="B28" s="347"/>
      <c r="C28" s="347"/>
      <c r="D28" s="349" t="e">
        <f t="shared" si="0"/>
        <v>#DIV/0!</v>
      </c>
      <c r="E28" s="388" t="s">
        <v>106</v>
      </c>
      <c r="F28" s="389">
        <v>-8941</v>
      </c>
      <c r="G28" s="389">
        <v>-14161</v>
      </c>
      <c r="H28" s="389">
        <v>-14161</v>
      </c>
      <c r="I28" s="389"/>
      <c r="J28" s="413">
        <f>(G28-F28)/F28*100</f>
        <v>58.382731238116534</v>
      </c>
    </row>
    <row r="29" spans="1:10" ht="21.75" customHeight="1">
      <c r="A29" s="352" t="s">
        <v>107</v>
      </c>
      <c r="B29" s="348">
        <v>359</v>
      </c>
      <c r="C29" s="348">
        <v>367</v>
      </c>
      <c r="D29" s="349">
        <f t="shared" si="0"/>
        <v>2.2284122562674096</v>
      </c>
      <c r="E29" s="388"/>
      <c r="F29" s="140"/>
      <c r="G29" s="389"/>
      <c r="H29" s="389"/>
      <c r="I29" s="389"/>
      <c r="J29" s="413"/>
    </row>
    <row r="30" spans="1:10" ht="21.75" customHeight="1">
      <c r="A30" s="352" t="s">
        <v>108</v>
      </c>
      <c r="B30" s="353">
        <v>76</v>
      </c>
      <c r="C30" s="348">
        <v>115</v>
      </c>
      <c r="D30" s="349">
        <f t="shared" si="0"/>
        <v>51.31578947368421</v>
      </c>
      <c r="E30" s="388"/>
      <c r="F30" s="140"/>
      <c r="G30" s="389"/>
      <c r="H30" s="389"/>
      <c r="I30" s="389"/>
      <c r="J30" s="413"/>
    </row>
    <row r="31" spans="1:10" ht="21.75" customHeight="1">
      <c r="A31" s="354" t="s">
        <v>109</v>
      </c>
      <c r="B31" s="353">
        <v>158</v>
      </c>
      <c r="C31" s="347"/>
      <c r="D31" s="349">
        <f t="shared" si="0"/>
        <v>-100</v>
      </c>
      <c r="E31" s="388"/>
      <c r="F31" s="140"/>
      <c r="G31" s="389"/>
      <c r="H31" s="389"/>
      <c r="I31" s="389"/>
      <c r="J31" s="413"/>
    </row>
    <row r="32" spans="1:10" ht="21.75" customHeight="1">
      <c r="A32" s="354" t="s">
        <v>110</v>
      </c>
      <c r="B32" s="347"/>
      <c r="C32" s="347"/>
      <c r="D32" s="349" t="e">
        <f t="shared" si="0"/>
        <v>#DIV/0!</v>
      </c>
      <c r="E32" s="388"/>
      <c r="F32" s="140"/>
      <c r="G32" s="389"/>
      <c r="H32" s="389"/>
      <c r="I32" s="389"/>
      <c r="J32" s="413"/>
    </row>
    <row r="33" spans="1:10" ht="21.75" customHeight="1">
      <c r="A33" s="355" t="s">
        <v>111</v>
      </c>
      <c r="B33" s="347"/>
      <c r="C33" s="347"/>
      <c r="D33" s="349" t="e">
        <f t="shared" si="0"/>
        <v>#DIV/0!</v>
      </c>
      <c r="E33" s="388" t="s">
        <v>112</v>
      </c>
      <c r="F33" s="389">
        <v>816</v>
      </c>
      <c r="G33" s="389">
        <v>2046</v>
      </c>
      <c r="H33" s="389">
        <v>2046</v>
      </c>
      <c r="I33" s="393"/>
      <c r="J33" s="412"/>
    </row>
    <row r="34" spans="1:10" ht="21.75" customHeight="1">
      <c r="A34" s="355" t="s">
        <v>113</v>
      </c>
      <c r="B34" s="353">
        <v>43</v>
      </c>
      <c r="C34" s="348">
        <v>57</v>
      </c>
      <c r="D34" s="349">
        <f t="shared" si="0"/>
        <v>32.55813953488372</v>
      </c>
      <c r="E34" s="388" t="s">
        <v>114</v>
      </c>
      <c r="F34" s="389">
        <v>31</v>
      </c>
      <c r="G34" s="389">
        <v>23</v>
      </c>
      <c r="H34" s="389">
        <v>23</v>
      </c>
      <c r="I34" s="393"/>
      <c r="J34" s="412"/>
    </row>
    <row r="35" spans="1:10" ht="21.75" customHeight="1">
      <c r="A35" s="356" t="s">
        <v>42</v>
      </c>
      <c r="B35" s="353"/>
      <c r="C35" s="348">
        <v>61</v>
      </c>
      <c r="D35" s="349" t="e">
        <f t="shared" si="0"/>
        <v>#DIV/0!</v>
      </c>
      <c r="E35" s="388"/>
      <c r="F35" s="140"/>
      <c r="G35" s="389"/>
      <c r="H35" s="389"/>
      <c r="I35" s="393"/>
      <c r="J35" s="412"/>
    </row>
    <row r="36" spans="1:10" ht="21.75" customHeight="1">
      <c r="A36" s="346" t="s">
        <v>115</v>
      </c>
      <c r="B36" s="348">
        <v>28</v>
      </c>
      <c r="C36" s="348">
        <v>26</v>
      </c>
      <c r="D36" s="349" t="e">
        <f>(B36-#REF!)/#REF!*100</f>
        <v>#REF!</v>
      </c>
      <c r="E36" s="388"/>
      <c r="F36" s="140"/>
      <c r="G36" s="389"/>
      <c r="H36" s="389"/>
      <c r="I36" s="393"/>
      <c r="J36" s="412"/>
    </row>
    <row r="37" spans="1:10" ht="21.75" customHeight="1">
      <c r="A37" s="346" t="s">
        <v>116</v>
      </c>
      <c r="B37" s="348"/>
      <c r="C37" s="348">
        <v>70</v>
      </c>
      <c r="D37" s="349"/>
      <c r="E37" s="388"/>
      <c r="F37" s="140"/>
      <c r="G37" s="389"/>
      <c r="H37" s="389"/>
      <c r="I37" s="393"/>
      <c r="J37" s="412"/>
    </row>
    <row r="38" spans="1:10" ht="21.75" customHeight="1">
      <c r="A38" s="346" t="s">
        <v>117</v>
      </c>
      <c r="B38" s="209">
        <v>11</v>
      </c>
      <c r="C38" s="348">
        <v>72</v>
      </c>
      <c r="D38" s="349">
        <f t="shared" si="0"/>
        <v>554.5454545454546</v>
      </c>
      <c r="E38" s="388"/>
      <c r="F38" s="140"/>
      <c r="G38" s="389"/>
      <c r="H38" s="389"/>
      <c r="I38" s="393"/>
      <c r="J38" s="412"/>
    </row>
    <row r="39" spans="1:10" ht="21.75" customHeight="1">
      <c r="A39" s="357" t="s">
        <v>118</v>
      </c>
      <c r="B39" s="158">
        <f>SUM(B6:B24)+B38+B36</f>
        <v>27037</v>
      </c>
      <c r="C39" s="158">
        <f>SUM(C6:C24)+C38+C36+C37</f>
        <v>28105</v>
      </c>
      <c r="D39" s="358">
        <f t="shared" si="0"/>
        <v>3.950142397455339</v>
      </c>
      <c r="E39" s="391" t="s">
        <v>119</v>
      </c>
      <c r="F39" s="392">
        <f>SUM(F6:F34)</f>
        <v>222541</v>
      </c>
      <c r="G39" s="392">
        <f>SUM(G6:G34)</f>
        <v>262665</v>
      </c>
      <c r="H39" s="392">
        <f>SUM(H6:H34)</f>
        <v>236571</v>
      </c>
      <c r="I39" s="392">
        <f>SUM(I6:I34)</f>
        <v>26094</v>
      </c>
      <c r="J39" s="414">
        <f>(G39-F39)/F39*100</f>
        <v>18.029936056726626</v>
      </c>
    </row>
    <row r="40" spans="1:10" ht="21.75" customHeight="1">
      <c r="A40" s="359" t="s">
        <v>120</v>
      </c>
      <c r="B40" s="158">
        <f>B41+B46+B77</f>
        <v>186696.23</v>
      </c>
      <c r="C40" s="158">
        <f>C41+C46+C77</f>
        <v>208586</v>
      </c>
      <c r="D40" s="358">
        <f t="shared" si="0"/>
        <v>11.724805583915641</v>
      </c>
      <c r="E40" s="360" t="s">
        <v>121</v>
      </c>
      <c r="F40" s="392">
        <f>F43+F48</f>
        <v>681</v>
      </c>
      <c r="G40" s="392">
        <f>G43+G48</f>
        <v>666</v>
      </c>
      <c r="H40" s="393">
        <v>666</v>
      </c>
      <c r="I40" s="393"/>
      <c r="J40" s="158"/>
    </row>
    <row r="41" spans="1:10" ht="21.75" customHeight="1">
      <c r="A41" s="360" t="s">
        <v>122</v>
      </c>
      <c r="B41" s="158">
        <f>SUM(B42:B45)</f>
        <v>4318</v>
      </c>
      <c r="C41" s="158">
        <f>SUM(C42:C45)</f>
        <v>4343</v>
      </c>
      <c r="D41" s="358">
        <f t="shared" si="0"/>
        <v>0.5789717461787864</v>
      </c>
      <c r="E41" s="363" t="s">
        <v>123</v>
      </c>
      <c r="F41" s="394"/>
      <c r="G41" s="389"/>
      <c r="H41" s="347"/>
      <c r="I41" s="393"/>
      <c r="J41" s="158"/>
    </row>
    <row r="42" spans="1:10" ht="21.75" customHeight="1">
      <c r="A42" s="361" t="s">
        <v>124</v>
      </c>
      <c r="B42" s="219">
        <v>2522</v>
      </c>
      <c r="C42" s="347">
        <v>2547</v>
      </c>
      <c r="D42" s="310">
        <f t="shared" si="0"/>
        <v>0.9912767644726407</v>
      </c>
      <c r="E42" s="363" t="s">
        <v>125</v>
      </c>
      <c r="F42" s="395"/>
      <c r="G42" s="389"/>
      <c r="H42" s="347"/>
      <c r="I42" s="393"/>
      <c r="J42" s="347"/>
    </row>
    <row r="43" spans="1:10" ht="21.75" customHeight="1">
      <c r="A43" s="361" t="s">
        <v>126</v>
      </c>
      <c r="B43" s="219">
        <v>412</v>
      </c>
      <c r="C43" s="219">
        <v>412</v>
      </c>
      <c r="D43" s="310">
        <f t="shared" si="0"/>
        <v>0</v>
      </c>
      <c r="E43" s="371" t="s">
        <v>127</v>
      </c>
      <c r="F43" s="389">
        <v>681</v>
      </c>
      <c r="G43" s="389">
        <v>666</v>
      </c>
      <c r="H43" s="389">
        <v>666</v>
      </c>
      <c r="I43" s="393"/>
      <c r="J43" s="347"/>
    </row>
    <row r="44" spans="1:10" ht="21.75" customHeight="1">
      <c r="A44" s="361" t="s">
        <v>128</v>
      </c>
      <c r="B44" s="219">
        <v>284</v>
      </c>
      <c r="C44" s="219">
        <v>284</v>
      </c>
      <c r="D44" s="310">
        <f t="shared" si="0"/>
        <v>0</v>
      </c>
      <c r="E44" s="396" t="s">
        <v>129</v>
      </c>
      <c r="F44" s="397"/>
      <c r="G44" s="398"/>
      <c r="H44" s="399"/>
      <c r="I44" s="393"/>
      <c r="J44" s="347"/>
    </row>
    <row r="45" spans="1:10" ht="21" customHeight="1">
      <c r="A45" s="361" t="s">
        <v>130</v>
      </c>
      <c r="B45" s="347">
        <v>1100</v>
      </c>
      <c r="C45" s="219">
        <v>1100</v>
      </c>
      <c r="D45" s="310">
        <f t="shared" si="0"/>
        <v>0</v>
      </c>
      <c r="E45" s="396" t="s">
        <v>131</v>
      </c>
      <c r="F45" s="398"/>
      <c r="G45" s="398"/>
      <c r="H45" s="399"/>
      <c r="I45" s="393"/>
      <c r="J45" s="158"/>
    </row>
    <row r="46" spans="1:10" ht="21.75" customHeight="1">
      <c r="A46" s="362" t="s">
        <v>132</v>
      </c>
      <c r="B46" s="158">
        <f>SUM(B47:B76)</f>
        <v>122393.23000000001</v>
      </c>
      <c r="C46" s="158">
        <f>SUM(C47:C76)</f>
        <v>123983</v>
      </c>
      <c r="D46" s="358">
        <f t="shared" si="0"/>
        <v>1.2989035422955906</v>
      </c>
      <c r="E46" s="396" t="s">
        <v>133</v>
      </c>
      <c r="F46" s="398"/>
      <c r="G46" s="398"/>
      <c r="H46" s="399"/>
      <c r="I46" s="393"/>
      <c r="J46" s="347"/>
    </row>
    <row r="47" spans="1:10" ht="21.75" customHeight="1">
      <c r="A47" s="363" t="s">
        <v>134</v>
      </c>
      <c r="B47" s="219">
        <v>398</v>
      </c>
      <c r="C47" s="364">
        <v>398</v>
      </c>
      <c r="D47" s="310">
        <f t="shared" si="0"/>
        <v>0</v>
      </c>
      <c r="E47" s="400" t="s">
        <v>135</v>
      </c>
      <c r="F47" s="401"/>
      <c r="G47" s="398"/>
      <c r="H47" s="399"/>
      <c r="I47" s="393"/>
      <c r="J47" s="347"/>
    </row>
    <row r="48" spans="1:10" ht="21.75" customHeight="1">
      <c r="A48" s="363" t="s">
        <v>136</v>
      </c>
      <c r="B48" s="347">
        <v>850</v>
      </c>
      <c r="C48" s="364">
        <v>850</v>
      </c>
      <c r="D48" s="310">
        <f t="shared" si="0"/>
        <v>0</v>
      </c>
      <c r="E48" s="402" t="s">
        <v>137</v>
      </c>
      <c r="F48" s="160"/>
      <c r="G48" s="389"/>
      <c r="H48" s="347"/>
      <c r="I48" s="393"/>
      <c r="J48" s="347"/>
    </row>
    <row r="49" spans="1:10" ht="21.75" customHeight="1">
      <c r="A49" s="363" t="s">
        <v>138</v>
      </c>
      <c r="B49" s="347">
        <v>140</v>
      </c>
      <c r="C49" s="364">
        <v>140</v>
      </c>
      <c r="D49" s="310">
        <f t="shared" si="0"/>
        <v>0</v>
      </c>
      <c r="E49" s="403" t="s">
        <v>139</v>
      </c>
      <c r="F49" s="399"/>
      <c r="G49" s="398"/>
      <c r="H49" s="398"/>
      <c r="I49" s="389"/>
      <c r="J49" s="389"/>
    </row>
    <row r="50" spans="1:10" ht="21.75" customHeight="1">
      <c r="A50" s="363" t="s">
        <v>140</v>
      </c>
      <c r="B50" s="347">
        <v>46694</v>
      </c>
      <c r="C50" s="219">
        <v>48103</v>
      </c>
      <c r="D50" s="310">
        <f t="shared" si="0"/>
        <v>3.0175183107037307</v>
      </c>
      <c r="E50" s="404"/>
      <c r="F50" s="160"/>
      <c r="G50" s="393"/>
      <c r="H50" s="393"/>
      <c r="I50" s="393"/>
      <c r="J50" s="370"/>
    </row>
    <row r="51" spans="1:10" ht="27.75" customHeight="1">
      <c r="A51" s="365" t="s">
        <v>141</v>
      </c>
      <c r="B51" s="160">
        <v>12375</v>
      </c>
      <c r="C51" s="160">
        <v>14696</v>
      </c>
      <c r="D51" s="310">
        <f t="shared" si="0"/>
        <v>18.755555555555556</v>
      </c>
      <c r="E51" s="405" t="s">
        <v>142</v>
      </c>
      <c r="F51" s="393">
        <f>F52</f>
        <v>10688</v>
      </c>
      <c r="G51" s="393">
        <f>G52</f>
        <v>2000</v>
      </c>
      <c r="H51" s="393">
        <v>2000</v>
      </c>
      <c r="I51" s="393"/>
      <c r="J51" s="347"/>
    </row>
    <row r="52" spans="1:10" ht="21.75" customHeight="1">
      <c r="A52" s="363" t="s">
        <v>143</v>
      </c>
      <c r="B52" s="219">
        <v>4813</v>
      </c>
      <c r="C52" s="219">
        <v>4931</v>
      </c>
      <c r="D52" s="310">
        <f t="shared" si="0"/>
        <v>2.4516933305630584</v>
      </c>
      <c r="E52" s="406" t="s">
        <v>144</v>
      </c>
      <c r="F52" s="389">
        <v>10688</v>
      </c>
      <c r="G52" s="389">
        <v>2000</v>
      </c>
      <c r="H52" s="389">
        <v>2000</v>
      </c>
      <c r="I52" s="393"/>
      <c r="J52" s="347"/>
    </row>
    <row r="53" spans="1:10" ht="22.5" customHeight="1">
      <c r="A53" s="366" t="s">
        <v>145</v>
      </c>
      <c r="B53" s="219">
        <v>673</v>
      </c>
      <c r="C53" s="219">
        <v>381</v>
      </c>
      <c r="D53" s="310">
        <f t="shared" si="0"/>
        <v>-43.38781575037147</v>
      </c>
      <c r="E53" s="407" t="s">
        <v>146</v>
      </c>
      <c r="F53" s="398">
        <v>10688</v>
      </c>
      <c r="G53" s="398">
        <v>2000</v>
      </c>
      <c r="H53" s="398">
        <v>2000</v>
      </c>
      <c r="I53" s="393"/>
      <c r="J53" s="347"/>
    </row>
    <row r="54" spans="1:10" ht="21.75" customHeight="1">
      <c r="A54" s="367" t="s">
        <v>147</v>
      </c>
      <c r="B54" s="219">
        <v>1551</v>
      </c>
      <c r="C54" s="219">
        <v>1831</v>
      </c>
      <c r="D54" s="310">
        <f t="shared" si="0"/>
        <v>18.052869116698904</v>
      </c>
      <c r="E54" s="405"/>
      <c r="G54" s="393"/>
      <c r="H54" s="393"/>
      <c r="I54" s="393"/>
      <c r="J54" s="347"/>
    </row>
    <row r="55" spans="1:10" ht="31.5" customHeight="1">
      <c r="A55" s="368" t="s">
        <v>148</v>
      </c>
      <c r="B55" s="347">
        <v>11296</v>
      </c>
      <c r="C55" s="219">
        <v>1476</v>
      </c>
      <c r="D55" s="310">
        <f t="shared" si="0"/>
        <v>-86.93342776203966</v>
      </c>
      <c r="E55" s="408" t="s">
        <v>149</v>
      </c>
      <c r="F55" s="158">
        <v>965</v>
      </c>
      <c r="G55" s="393"/>
      <c r="H55" s="393"/>
      <c r="I55" s="393"/>
      <c r="J55" s="347"/>
    </row>
    <row r="56" spans="1:10" ht="36.75" customHeight="1">
      <c r="A56" s="363" t="s">
        <v>150</v>
      </c>
      <c r="B56" s="347">
        <v>852</v>
      </c>
      <c r="C56" s="347">
        <v>741</v>
      </c>
      <c r="D56" s="369">
        <f>(C55-B56)/B56*100</f>
        <v>73.23943661971832</v>
      </c>
      <c r="E56" s="405"/>
      <c r="F56" s="158"/>
      <c r="G56" s="393"/>
      <c r="H56" s="393"/>
      <c r="I56" s="393"/>
      <c r="J56" s="347"/>
    </row>
    <row r="57" spans="1:10" ht="21.75" customHeight="1">
      <c r="A57" s="363" t="s">
        <v>151</v>
      </c>
      <c r="B57" s="370"/>
      <c r="C57" s="370"/>
      <c r="D57" s="310" t="e">
        <f t="shared" si="0"/>
        <v>#DIV/0!</v>
      </c>
      <c r="E57" s="405"/>
      <c r="F57" s="158"/>
      <c r="G57" s="393"/>
      <c r="H57" s="393"/>
      <c r="I57" s="393"/>
      <c r="J57" s="347"/>
    </row>
    <row r="58" spans="1:10" ht="27.75" customHeight="1">
      <c r="A58" s="371" t="s">
        <v>152</v>
      </c>
      <c r="B58" s="347"/>
      <c r="C58" s="372"/>
      <c r="D58" s="369" t="e">
        <f t="shared" si="0"/>
        <v>#DIV/0!</v>
      </c>
      <c r="E58" s="405"/>
      <c r="F58" s="158"/>
      <c r="G58" s="393"/>
      <c r="H58" s="393"/>
      <c r="I58" s="393"/>
      <c r="J58" s="347"/>
    </row>
    <row r="59" spans="1:10" ht="21.75" customHeight="1">
      <c r="A59" s="363" t="s">
        <v>153</v>
      </c>
      <c r="B59" s="347">
        <v>9</v>
      </c>
      <c r="C59" s="373"/>
      <c r="D59" s="310">
        <f t="shared" si="0"/>
        <v>-100</v>
      </c>
      <c r="E59" s="405"/>
      <c r="F59" s="158"/>
      <c r="G59" s="393"/>
      <c r="H59" s="393"/>
      <c r="I59" s="393"/>
      <c r="J59" s="347"/>
    </row>
    <row r="60" spans="1:10" ht="18" customHeight="1">
      <c r="A60" s="374" t="s">
        <v>154</v>
      </c>
      <c r="B60" s="375">
        <v>133</v>
      </c>
      <c r="C60" s="375"/>
      <c r="D60" s="376">
        <f t="shared" si="0"/>
        <v>-100</v>
      </c>
      <c r="E60" s="405"/>
      <c r="F60" s="158"/>
      <c r="G60" s="393"/>
      <c r="H60" s="393"/>
      <c r="I60" s="393"/>
      <c r="J60" s="347"/>
    </row>
    <row r="61" spans="1:10" ht="18" customHeight="1">
      <c r="A61" s="377"/>
      <c r="B61" s="378"/>
      <c r="C61" s="378"/>
      <c r="D61" s="379"/>
      <c r="E61" s="405"/>
      <c r="F61" s="158"/>
      <c r="G61" s="393"/>
      <c r="H61" s="393"/>
      <c r="I61" s="393"/>
      <c r="J61" s="347"/>
    </row>
    <row r="62" spans="1:10" ht="21.75" customHeight="1">
      <c r="A62" s="371" t="s">
        <v>155</v>
      </c>
      <c r="B62" s="160">
        <v>1970</v>
      </c>
      <c r="C62" s="347">
        <v>1970</v>
      </c>
      <c r="D62" s="310">
        <f t="shared" si="0"/>
        <v>0</v>
      </c>
      <c r="E62" s="405"/>
      <c r="F62" s="158"/>
      <c r="G62" s="393"/>
      <c r="H62" s="393"/>
      <c r="I62" s="393"/>
      <c r="J62" s="347"/>
    </row>
    <row r="63" spans="1:10" ht="21.75" customHeight="1">
      <c r="A63" s="380" t="s">
        <v>156</v>
      </c>
      <c r="B63" s="378">
        <v>126.1</v>
      </c>
      <c r="C63" s="381">
        <v>126</v>
      </c>
      <c r="D63" s="310">
        <f t="shared" si="0"/>
        <v>-0.07930214115780676</v>
      </c>
      <c r="E63" s="405"/>
      <c r="F63" s="158"/>
      <c r="G63" s="393"/>
      <c r="H63" s="393"/>
      <c r="I63" s="393"/>
      <c r="J63" s="347"/>
    </row>
    <row r="64" spans="1:10" ht="21.75" customHeight="1">
      <c r="A64" s="363" t="s">
        <v>157</v>
      </c>
      <c r="B64" s="373">
        <v>2061</v>
      </c>
      <c r="C64" s="381">
        <v>2061</v>
      </c>
      <c r="D64" s="310">
        <f t="shared" si="0"/>
        <v>0</v>
      </c>
      <c r="E64" s="310"/>
      <c r="F64" s="310"/>
      <c r="G64" s="310"/>
      <c r="H64" s="310"/>
      <c r="I64" s="310"/>
      <c r="J64" s="310"/>
    </row>
    <row r="65" spans="1:10" ht="21.75" customHeight="1">
      <c r="A65" s="363" t="s">
        <v>158</v>
      </c>
      <c r="B65" s="373">
        <v>6143</v>
      </c>
      <c r="C65" s="381">
        <v>6143</v>
      </c>
      <c r="D65" s="310">
        <f t="shared" si="0"/>
        <v>0</v>
      </c>
      <c r="E65" s="310"/>
      <c r="F65" s="310"/>
      <c r="G65" s="310"/>
      <c r="H65" s="310"/>
      <c r="I65" s="310"/>
      <c r="J65" s="310"/>
    </row>
    <row r="66" spans="1:10" ht="21.75" customHeight="1">
      <c r="A66" s="363" t="s">
        <v>159</v>
      </c>
      <c r="B66" s="415">
        <v>1454</v>
      </c>
      <c r="C66" s="381">
        <v>1454</v>
      </c>
      <c r="D66" s="310">
        <f t="shared" si="0"/>
        <v>0</v>
      </c>
      <c r="E66" s="310"/>
      <c r="F66" s="310"/>
      <c r="G66" s="310"/>
      <c r="H66" s="310"/>
      <c r="I66" s="310"/>
      <c r="J66" s="310"/>
    </row>
    <row r="67" spans="1:10" ht="21.75" customHeight="1">
      <c r="A67" s="371" t="s">
        <v>160</v>
      </c>
      <c r="B67" s="219">
        <v>1654</v>
      </c>
      <c r="C67" s="219">
        <v>1760</v>
      </c>
      <c r="D67" s="310">
        <f t="shared" si="0"/>
        <v>6.408706166868199</v>
      </c>
      <c r="E67" s="369"/>
      <c r="F67" s="369"/>
      <c r="G67" s="369"/>
      <c r="H67" s="369"/>
      <c r="I67" s="369"/>
      <c r="J67" s="369"/>
    </row>
    <row r="68" spans="1:10" ht="21.75" customHeight="1">
      <c r="A68" s="371" t="s">
        <v>161</v>
      </c>
      <c r="B68" s="219">
        <v>5974</v>
      </c>
      <c r="C68" s="219">
        <v>5484</v>
      </c>
      <c r="D68" s="310">
        <f t="shared" si="0"/>
        <v>-8.20220957482424</v>
      </c>
      <c r="E68" s="310"/>
      <c r="F68" s="310"/>
      <c r="G68" s="310"/>
      <c r="H68" s="310"/>
      <c r="I68" s="310"/>
      <c r="J68" s="310"/>
    </row>
    <row r="69" spans="1:10" ht="21.75" customHeight="1">
      <c r="A69" s="371" t="s">
        <v>162</v>
      </c>
      <c r="B69" s="219">
        <v>4994.129999999999</v>
      </c>
      <c r="C69" s="219">
        <v>6705</v>
      </c>
      <c r="D69" s="369">
        <f t="shared" si="0"/>
        <v>34.25761844405334</v>
      </c>
      <c r="E69" s="310"/>
      <c r="F69" s="310"/>
      <c r="G69" s="310"/>
      <c r="H69" s="310"/>
      <c r="I69" s="310"/>
      <c r="J69" s="310"/>
    </row>
    <row r="70" spans="1:10" ht="21.75" customHeight="1">
      <c r="A70" s="371" t="s">
        <v>163</v>
      </c>
      <c r="B70" s="219">
        <v>11839</v>
      </c>
      <c r="C70" s="219">
        <v>12865</v>
      </c>
      <c r="D70" s="416">
        <f t="shared" si="0"/>
        <v>8.666272489230508</v>
      </c>
      <c r="E70" s="310"/>
      <c r="F70" s="310"/>
      <c r="G70" s="310"/>
      <c r="H70" s="310"/>
      <c r="I70" s="310"/>
      <c r="J70" s="310"/>
    </row>
    <row r="71" spans="1:10" ht="21.75" customHeight="1">
      <c r="A71" s="368" t="s">
        <v>164</v>
      </c>
      <c r="B71" s="417">
        <v>2260</v>
      </c>
      <c r="C71" s="219">
        <v>3474</v>
      </c>
      <c r="D71" s="416">
        <f t="shared" si="0"/>
        <v>53.716814159292035</v>
      </c>
      <c r="E71" s="310"/>
      <c r="F71" s="310"/>
      <c r="G71" s="310"/>
      <c r="H71" s="310"/>
      <c r="I71" s="310"/>
      <c r="J71" s="310"/>
    </row>
    <row r="72" spans="1:10" ht="21.75" customHeight="1">
      <c r="A72" s="418" t="s">
        <v>165</v>
      </c>
      <c r="B72" s="347"/>
      <c r="C72" s="219">
        <v>100</v>
      </c>
      <c r="D72" s="416" t="e">
        <f t="shared" si="0"/>
        <v>#DIV/0!</v>
      </c>
      <c r="E72" s="369"/>
      <c r="F72" s="369"/>
      <c r="G72" s="369"/>
      <c r="H72" s="369"/>
      <c r="I72" s="369"/>
      <c r="J72" s="369"/>
    </row>
    <row r="73" spans="1:10" s="326" customFormat="1" ht="19.5" customHeight="1">
      <c r="A73" s="363" t="s">
        <v>166</v>
      </c>
      <c r="B73" s="419">
        <v>42</v>
      </c>
      <c r="C73" s="419"/>
      <c r="D73" s="310">
        <f aca="true" t="shared" si="3" ref="D73:D83">(C73-B73)/B73*100</f>
        <v>-100</v>
      </c>
      <c r="E73" s="369"/>
      <c r="F73" s="369"/>
      <c r="G73" s="369"/>
      <c r="H73" s="369"/>
      <c r="I73" s="369"/>
      <c r="J73" s="369"/>
    </row>
    <row r="74" spans="1:10" ht="19.5" customHeight="1">
      <c r="A74" s="363" t="s">
        <v>167</v>
      </c>
      <c r="B74" s="415">
        <v>59</v>
      </c>
      <c r="C74" s="415"/>
      <c r="D74" s="310">
        <f t="shared" si="3"/>
        <v>-100</v>
      </c>
      <c r="E74" s="430"/>
      <c r="F74" s="431"/>
      <c r="G74" s="389"/>
      <c r="H74" s="389"/>
      <c r="I74" s="393"/>
      <c r="J74" s="417"/>
    </row>
    <row r="75" spans="1:10" ht="19.5" customHeight="1">
      <c r="A75" s="363" t="s">
        <v>168</v>
      </c>
      <c r="B75" s="219">
        <v>3000</v>
      </c>
      <c r="C75" s="219">
        <v>3000</v>
      </c>
      <c r="D75" s="310">
        <f t="shared" si="3"/>
        <v>0</v>
      </c>
      <c r="E75" s="430"/>
      <c r="F75" s="431"/>
      <c r="G75" s="389"/>
      <c r="H75" s="389"/>
      <c r="I75" s="393"/>
      <c r="J75" s="417"/>
    </row>
    <row r="76" spans="1:10" ht="19.5" customHeight="1">
      <c r="A76" s="371" t="s">
        <v>169</v>
      </c>
      <c r="B76" s="347">
        <f>982+50+1</f>
        <v>1033</v>
      </c>
      <c r="C76" s="347">
        <v>5294</v>
      </c>
      <c r="D76" s="310"/>
      <c r="E76" s="430"/>
      <c r="F76" s="431"/>
      <c r="G76" s="389"/>
      <c r="H76" s="389"/>
      <c r="I76" s="393"/>
      <c r="J76" s="417"/>
    </row>
    <row r="77" spans="1:10" ht="19.5" customHeight="1">
      <c r="A77" s="420" t="s">
        <v>170</v>
      </c>
      <c r="B77" s="421">
        <v>59985</v>
      </c>
      <c r="C77" s="421">
        <v>80260</v>
      </c>
      <c r="D77" s="358">
        <f t="shared" si="3"/>
        <v>33.80011669584063</v>
      </c>
      <c r="E77" s="430"/>
      <c r="F77" s="140"/>
      <c r="G77" s="393"/>
      <c r="H77" s="393"/>
      <c r="I77" s="393"/>
      <c r="J77" s="417"/>
    </row>
    <row r="78" spans="1:10" ht="19.5" customHeight="1">
      <c r="A78" s="422" t="s">
        <v>171</v>
      </c>
      <c r="B78" s="421">
        <v>29288</v>
      </c>
      <c r="C78" s="421">
        <v>22560</v>
      </c>
      <c r="D78" s="358">
        <f t="shared" si="3"/>
        <v>-22.971865610488937</v>
      </c>
      <c r="E78" s="430"/>
      <c r="F78" s="431"/>
      <c r="G78" s="389"/>
      <c r="H78" s="389"/>
      <c r="I78" s="393"/>
      <c r="J78" s="421"/>
    </row>
    <row r="79" spans="1:10" ht="19.5" customHeight="1">
      <c r="A79" s="422" t="s">
        <v>172</v>
      </c>
      <c r="B79" s="421">
        <v>2023</v>
      </c>
      <c r="C79" s="421">
        <v>12346</v>
      </c>
      <c r="D79" s="358">
        <f t="shared" si="3"/>
        <v>510.2817597627286</v>
      </c>
      <c r="E79" s="432" t="s">
        <v>173</v>
      </c>
      <c r="F79" s="393">
        <f>B83-F39-F40-F51-F55</f>
        <v>12346.23000000001</v>
      </c>
      <c r="G79" s="393">
        <f>C83-G39-G40-G51</f>
        <v>7231</v>
      </c>
      <c r="H79" s="393">
        <f>C83-G39-G40-G51</f>
        <v>7231</v>
      </c>
      <c r="I79" s="393"/>
      <c r="J79" s="421"/>
    </row>
    <row r="80" spans="1:10" ht="19.5" customHeight="1">
      <c r="A80" s="371" t="s">
        <v>174</v>
      </c>
      <c r="B80" s="347"/>
      <c r="C80" s="347"/>
      <c r="D80" s="310" t="e">
        <f t="shared" si="3"/>
        <v>#DIV/0!</v>
      </c>
      <c r="E80" s="430" t="s">
        <v>175</v>
      </c>
      <c r="F80" s="389">
        <v>12346</v>
      </c>
      <c r="G80" s="389">
        <v>7231</v>
      </c>
      <c r="H80" s="389">
        <v>7231</v>
      </c>
      <c r="I80" s="393"/>
      <c r="J80" s="421"/>
    </row>
    <row r="81" spans="1:10" ht="19.5" customHeight="1">
      <c r="A81" s="423" t="s">
        <v>176</v>
      </c>
      <c r="B81" s="421">
        <v>2177</v>
      </c>
      <c r="C81" s="421"/>
      <c r="D81" s="310">
        <f t="shared" si="3"/>
        <v>-100</v>
      </c>
      <c r="E81" s="430" t="s">
        <v>177</v>
      </c>
      <c r="F81" s="140"/>
      <c r="G81" s="389"/>
      <c r="H81" s="389">
        <v>0</v>
      </c>
      <c r="I81" s="393"/>
      <c r="J81" s="347"/>
    </row>
    <row r="82" spans="1:10" ht="19.5" customHeight="1">
      <c r="A82" s="423" t="s">
        <v>178</v>
      </c>
      <c r="B82" s="421"/>
      <c r="C82" s="421">
        <v>965</v>
      </c>
      <c r="D82" s="310"/>
      <c r="E82" s="430"/>
      <c r="F82" s="140"/>
      <c r="G82" s="389"/>
      <c r="H82" s="389"/>
      <c r="I82" s="393"/>
      <c r="J82" s="347"/>
    </row>
    <row r="83" spans="1:10" ht="19.5" customHeight="1">
      <c r="A83" s="192" t="s">
        <v>179</v>
      </c>
      <c r="B83" s="424">
        <f>B39+B40+B78+B79+B81+B82</f>
        <v>247221.23</v>
      </c>
      <c r="C83" s="424">
        <f>C39+C40+C78+C79+C81+C82</f>
        <v>272562</v>
      </c>
      <c r="D83" s="425">
        <f t="shared" si="3"/>
        <v>10.250240240290038</v>
      </c>
      <c r="E83" s="192" t="s">
        <v>180</v>
      </c>
      <c r="F83" s="433">
        <f>F39+F40+F51+F55+F79</f>
        <v>247221.23</v>
      </c>
      <c r="G83" s="433">
        <f>G79+G39+G40+G51+G55</f>
        <v>272562</v>
      </c>
      <c r="H83" s="433">
        <f>H39+H40+H51+H55+H79</f>
        <v>246468</v>
      </c>
      <c r="I83" s="433">
        <f>I39+I40+I51+I55+I79</f>
        <v>26094</v>
      </c>
      <c r="J83" s="436">
        <f>(G83-F83)/F83*100</f>
        <v>10.250240240290038</v>
      </c>
    </row>
    <row r="84" spans="1:10" ht="19.5" customHeight="1">
      <c r="A84" s="426"/>
      <c r="B84" s="427"/>
      <c r="C84" s="428"/>
      <c r="D84" s="429"/>
      <c r="E84" s="426"/>
      <c r="F84" s="434"/>
      <c r="G84" s="435"/>
      <c r="H84" s="435"/>
      <c r="I84" s="435"/>
      <c r="J84" s="437"/>
    </row>
    <row r="85" spans="5:9" ht="19.5" customHeight="1">
      <c r="E85" s="426"/>
      <c r="G85" s="435"/>
      <c r="H85" s="435"/>
      <c r="I85" s="435"/>
    </row>
  </sheetData>
  <sheetProtection/>
  <mergeCells count="16">
    <mergeCell ref="A2:J2"/>
    <mergeCell ref="A3:E3"/>
    <mergeCell ref="I3:J3"/>
    <mergeCell ref="H4:I4"/>
    <mergeCell ref="A4:A5"/>
    <mergeCell ref="A60:A61"/>
    <mergeCell ref="B4:B5"/>
    <mergeCell ref="B60:B61"/>
    <mergeCell ref="C4:C5"/>
    <mergeCell ref="C60:C61"/>
    <mergeCell ref="D4:D5"/>
    <mergeCell ref="D60:D61"/>
    <mergeCell ref="E4:E5"/>
    <mergeCell ref="F4:F5"/>
    <mergeCell ref="G4:G5"/>
    <mergeCell ref="J4:J5"/>
  </mergeCells>
  <printOptions horizontalCentered="1"/>
  <pageMargins left="0.11811023622047245" right="0.11811023622047245" top="0.5905511811023623" bottom="0.5511811023622047" header="0.11811023622047245" footer="0.3937007874015748"/>
  <pageSetup horizontalDpi="600" verticalDpi="600" orientation="landscape" paperSize="9" scale="87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7">
      <selection activeCell="B7" sqref="B7"/>
    </sheetView>
  </sheetViews>
  <sheetFormatPr defaultColWidth="9.00390625" defaultRowHeight="14.25"/>
  <cols>
    <col min="1" max="1" width="12.875" style="256" customWidth="1"/>
    <col min="2" max="4" width="9.875" style="257" customWidth="1"/>
    <col min="5" max="5" width="9.75390625" style="257" customWidth="1"/>
    <col min="6" max="6" width="10.50390625" style="257" customWidth="1"/>
    <col min="7" max="7" width="10.625" style="258" customWidth="1"/>
    <col min="8" max="8" width="83.50390625" style="259" customWidth="1"/>
    <col min="9" max="9" width="28.25390625" style="260" customWidth="1"/>
    <col min="10" max="10" width="9.00390625" style="260" customWidth="1"/>
    <col min="11" max="16384" width="9.00390625" style="261" customWidth="1"/>
  </cols>
  <sheetData>
    <row r="1" spans="1:10" s="254" customFormat="1" ht="18">
      <c r="A1" s="262" t="s">
        <v>181</v>
      </c>
      <c r="B1" s="263"/>
      <c r="C1" s="263"/>
      <c r="D1" s="263"/>
      <c r="E1" s="263"/>
      <c r="F1" s="263"/>
      <c r="G1" s="289"/>
      <c r="H1" s="290"/>
      <c r="I1" s="323"/>
      <c r="J1" s="323"/>
    </row>
    <row r="2" spans="1:10" s="254" customFormat="1" ht="22.5">
      <c r="A2" s="264" t="s">
        <v>182</v>
      </c>
      <c r="B2" s="264"/>
      <c r="C2" s="264"/>
      <c r="D2" s="264"/>
      <c r="E2" s="264"/>
      <c r="F2" s="264"/>
      <c r="G2" s="264"/>
      <c r="H2" s="264"/>
      <c r="I2" s="323"/>
      <c r="J2" s="323"/>
    </row>
    <row r="3" spans="1:10" s="255" customFormat="1" ht="16.5" customHeight="1">
      <c r="A3" s="265" t="s">
        <v>183</v>
      </c>
      <c r="B3" s="266"/>
      <c r="C3" s="266"/>
      <c r="D3" s="266"/>
      <c r="E3" s="266"/>
      <c r="F3" s="266"/>
      <c r="G3" s="266"/>
      <c r="H3" s="266"/>
      <c r="I3" s="324"/>
      <c r="J3" s="324"/>
    </row>
    <row r="4" spans="1:10" s="254" customFormat="1" ht="18.75" customHeight="1">
      <c r="A4" s="267" t="s">
        <v>184</v>
      </c>
      <c r="B4" s="268" t="s">
        <v>185</v>
      </c>
      <c r="C4" s="269" t="s">
        <v>186</v>
      </c>
      <c r="D4" s="269" t="s">
        <v>187</v>
      </c>
      <c r="E4" s="268" t="s">
        <v>188</v>
      </c>
      <c r="F4" s="269" t="s">
        <v>189</v>
      </c>
      <c r="G4" s="291" t="s">
        <v>190</v>
      </c>
      <c r="H4" s="292" t="s">
        <v>191</v>
      </c>
      <c r="I4" s="323"/>
      <c r="J4" s="323"/>
    </row>
    <row r="5" spans="1:10" s="254" customFormat="1" ht="45" customHeight="1">
      <c r="A5" s="267"/>
      <c r="B5" s="268"/>
      <c r="C5" s="270"/>
      <c r="D5" s="270"/>
      <c r="E5" s="268"/>
      <c r="F5" s="270"/>
      <c r="G5" s="291"/>
      <c r="H5" s="292"/>
      <c r="I5" s="323"/>
      <c r="J5" s="323"/>
    </row>
    <row r="6" spans="1:10" s="254" customFormat="1" ht="33.75" customHeight="1">
      <c r="A6" s="271" t="s">
        <v>192</v>
      </c>
      <c r="B6" s="272">
        <f>SUM(B7:B31)</f>
        <v>222541</v>
      </c>
      <c r="C6" s="272">
        <f>SUM(C7:C31)</f>
        <v>133197</v>
      </c>
      <c r="D6" s="272">
        <f>SUM(D7:D31)</f>
        <v>244183</v>
      </c>
      <c r="E6" s="272">
        <f>SUM(E7:E31)</f>
        <v>262665</v>
      </c>
      <c r="F6" s="293">
        <f>E6/D6*100</f>
        <v>107.56891347882531</v>
      </c>
      <c r="G6" s="294">
        <f>(E6-B6)/B6*100</f>
        <v>18.029936056726626</v>
      </c>
      <c r="H6" s="295" t="s">
        <v>193</v>
      </c>
      <c r="I6" s="323"/>
      <c r="J6" s="323"/>
    </row>
    <row r="7" spans="1:10" s="255" customFormat="1" ht="309" customHeight="1">
      <c r="A7" s="273" t="s">
        <v>194</v>
      </c>
      <c r="B7" s="274">
        <v>17753</v>
      </c>
      <c r="C7" s="274">
        <v>11287</v>
      </c>
      <c r="D7" s="274">
        <v>18299</v>
      </c>
      <c r="E7" s="296">
        <v>22466</v>
      </c>
      <c r="F7" s="297">
        <f>E7/D7*100</f>
        <v>122.77173616044593</v>
      </c>
      <c r="G7" s="298">
        <f>(E7-B7)/B7*100</f>
        <v>26.547625753393795</v>
      </c>
      <c r="H7" s="299" t="s">
        <v>195</v>
      </c>
      <c r="I7" s="324"/>
      <c r="J7" s="324"/>
    </row>
    <row r="8" spans="1:10" s="255" customFormat="1" ht="164.25" customHeight="1">
      <c r="A8" s="275"/>
      <c r="B8" s="276"/>
      <c r="C8" s="276"/>
      <c r="D8" s="276"/>
      <c r="E8" s="300"/>
      <c r="F8" s="301"/>
      <c r="G8" s="302"/>
      <c r="H8" s="303" t="s">
        <v>196</v>
      </c>
      <c r="I8" s="324"/>
      <c r="J8" s="324"/>
    </row>
    <row r="9" spans="1:10" s="255" customFormat="1" ht="46.5" customHeight="1">
      <c r="A9" s="277"/>
      <c r="B9" s="278"/>
      <c r="C9" s="278"/>
      <c r="D9" s="279"/>
      <c r="E9" s="304"/>
      <c r="F9" s="304"/>
      <c r="G9" s="305"/>
      <c r="H9" s="306" t="s">
        <v>197</v>
      </c>
      <c r="I9" s="324"/>
      <c r="J9" s="324"/>
    </row>
    <row r="10" spans="1:10" s="255" customFormat="1" ht="77.25" customHeight="1">
      <c r="A10" s="280" t="s">
        <v>198</v>
      </c>
      <c r="B10" s="281">
        <v>163</v>
      </c>
      <c r="C10" s="281">
        <v>104</v>
      </c>
      <c r="D10" s="282">
        <v>154</v>
      </c>
      <c r="E10" s="282">
        <v>161</v>
      </c>
      <c r="F10" s="307">
        <f>E10/D10*100</f>
        <v>104.54545454545455</v>
      </c>
      <c r="G10" s="308">
        <f>(E10-B10)/B10*100</f>
        <v>-1.2269938650306749</v>
      </c>
      <c r="H10" s="303" t="s">
        <v>199</v>
      </c>
      <c r="I10" s="324"/>
      <c r="J10" s="324"/>
    </row>
    <row r="11" spans="1:10" s="255" customFormat="1" ht="203.25" customHeight="1">
      <c r="A11" s="280" t="s">
        <v>200</v>
      </c>
      <c r="B11" s="281">
        <v>9958</v>
      </c>
      <c r="C11" s="281">
        <v>6792</v>
      </c>
      <c r="D11" s="281">
        <v>10377</v>
      </c>
      <c r="E11" s="281">
        <v>11488</v>
      </c>
      <c r="F11" s="309">
        <f>E11/D11*100</f>
        <v>110.70636985641322</v>
      </c>
      <c r="G11" s="310">
        <f>(E10-B11)/B11*100</f>
        <v>-98.38320947981522</v>
      </c>
      <c r="H11" s="311" t="s">
        <v>201</v>
      </c>
      <c r="I11" s="324"/>
      <c r="J11" s="324"/>
    </row>
    <row r="12" spans="1:10" s="255" customFormat="1" ht="182.25" customHeight="1">
      <c r="A12" s="280" t="s">
        <v>202</v>
      </c>
      <c r="B12" s="281">
        <v>39308</v>
      </c>
      <c r="C12" s="281">
        <v>26174</v>
      </c>
      <c r="D12" s="281">
        <v>42658</v>
      </c>
      <c r="E12" s="281">
        <v>44705</v>
      </c>
      <c r="F12" s="309">
        <f>E12/D12*100</f>
        <v>104.79863097191617</v>
      </c>
      <c r="G12" s="310">
        <f>(E12-B12)/B12*100</f>
        <v>13.730029510532207</v>
      </c>
      <c r="H12" s="312" t="s">
        <v>203</v>
      </c>
      <c r="I12" s="324"/>
      <c r="J12" s="324"/>
    </row>
    <row r="13" spans="1:10" s="255" customFormat="1" ht="225" customHeight="1">
      <c r="A13" s="280" t="s">
        <v>202</v>
      </c>
      <c r="B13" s="281"/>
      <c r="C13" s="281"/>
      <c r="D13" s="281"/>
      <c r="E13" s="281"/>
      <c r="F13" s="281"/>
      <c r="G13" s="310"/>
      <c r="H13" s="312" t="s">
        <v>204</v>
      </c>
      <c r="I13" s="324"/>
      <c r="J13" s="324"/>
    </row>
    <row r="14" spans="1:10" s="255" customFormat="1" ht="73.5" customHeight="1">
      <c r="A14" s="280" t="s">
        <v>205</v>
      </c>
      <c r="B14" s="281">
        <v>252</v>
      </c>
      <c r="C14" s="281">
        <v>212</v>
      </c>
      <c r="D14" s="281">
        <v>259</v>
      </c>
      <c r="E14" s="281">
        <v>291</v>
      </c>
      <c r="F14" s="309">
        <f aca="true" t="shared" si="0" ref="F14:F20">E14/D14*100</f>
        <v>112.35521235521236</v>
      </c>
      <c r="G14" s="310">
        <f aca="true" t="shared" si="1" ref="G14:G20">(E14-B14)/B14*100</f>
        <v>15.476190476190476</v>
      </c>
      <c r="H14" s="313" t="s">
        <v>206</v>
      </c>
      <c r="I14" s="324"/>
      <c r="J14" s="324"/>
    </row>
    <row r="15" spans="1:10" s="255" customFormat="1" ht="126" customHeight="1">
      <c r="A15" s="280" t="s">
        <v>207</v>
      </c>
      <c r="B15" s="281">
        <v>1763</v>
      </c>
      <c r="C15" s="281">
        <v>1387</v>
      </c>
      <c r="D15" s="281">
        <v>1727</v>
      </c>
      <c r="E15" s="281">
        <v>2204</v>
      </c>
      <c r="F15" s="309">
        <f t="shared" si="0"/>
        <v>127.62015055008686</v>
      </c>
      <c r="G15" s="310">
        <f t="shared" si="1"/>
        <v>25.01418037436188</v>
      </c>
      <c r="H15" s="313" t="s">
        <v>208</v>
      </c>
      <c r="I15" s="324"/>
      <c r="J15" s="324"/>
    </row>
    <row r="16" spans="1:10" s="255" customFormat="1" ht="207.75" customHeight="1">
      <c r="A16" s="280" t="s">
        <v>209</v>
      </c>
      <c r="B16" s="281">
        <v>30460</v>
      </c>
      <c r="C16" s="281">
        <v>20826</v>
      </c>
      <c r="D16" s="281">
        <v>36875</v>
      </c>
      <c r="E16" s="281">
        <v>38489</v>
      </c>
      <c r="F16" s="309">
        <f t="shared" si="0"/>
        <v>104.37694915254237</v>
      </c>
      <c r="G16" s="310">
        <f t="shared" si="1"/>
        <v>26.3591595535128</v>
      </c>
      <c r="H16" s="313" t="s">
        <v>210</v>
      </c>
      <c r="I16" s="324"/>
      <c r="J16" s="324"/>
    </row>
    <row r="17" spans="1:10" s="255" customFormat="1" ht="189" customHeight="1">
      <c r="A17" s="280" t="s">
        <v>211</v>
      </c>
      <c r="B17" s="281">
        <v>28956</v>
      </c>
      <c r="C17" s="281">
        <v>23485</v>
      </c>
      <c r="D17" s="281">
        <v>29885</v>
      </c>
      <c r="E17" s="281">
        <v>29333</v>
      </c>
      <c r="F17" s="309">
        <f t="shared" si="0"/>
        <v>98.15291952484525</v>
      </c>
      <c r="G17" s="310">
        <f t="shared" si="1"/>
        <v>1.3019754109683657</v>
      </c>
      <c r="H17" s="313" t="s">
        <v>212</v>
      </c>
      <c r="I17" s="324"/>
      <c r="J17" s="324"/>
    </row>
    <row r="18" spans="1:10" s="255" customFormat="1" ht="144" customHeight="1">
      <c r="A18" s="280" t="s">
        <v>213</v>
      </c>
      <c r="B18" s="281">
        <v>2405</v>
      </c>
      <c r="C18" s="281">
        <v>896</v>
      </c>
      <c r="D18" s="281">
        <v>3228</v>
      </c>
      <c r="E18" s="281">
        <v>1484</v>
      </c>
      <c r="F18" s="309">
        <f t="shared" si="0"/>
        <v>45.9727385377943</v>
      </c>
      <c r="G18" s="310">
        <f t="shared" si="1"/>
        <v>-38.2952182952183</v>
      </c>
      <c r="H18" s="313" t="s">
        <v>214</v>
      </c>
      <c r="I18" s="324"/>
      <c r="J18" s="325"/>
    </row>
    <row r="19" spans="1:10" s="255" customFormat="1" ht="354" customHeight="1">
      <c r="A19" s="280" t="s">
        <v>215</v>
      </c>
      <c r="B19" s="281">
        <v>20716</v>
      </c>
      <c r="C19" s="281">
        <v>1066</v>
      </c>
      <c r="D19" s="281">
        <v>18708</v>
      </c>
      <c r="E19" s="281">
        <v>27045</v>
      </c>
      <c r="F19" s="309">
        <f t="shared" si="0"/>
        <v>144.5638229634381</v>
      </c>
      <c r="G19" s="310">
        <f t="shared" si="1"/>
        <v>30.55126472291948</v>
      </c>
      <c r="H19" s="313" t="s">
        <v>216</v>
      </c>
      <c r="I19" s="324"/>
      <c r="J19" s="324"/>
    </row>
    <row r="20" spans="1:10" s="255" customFormat="1" ht="158.25" customHeight="1">
      <c r="A20" s="283" t="s">
        <v>217</v>
      </c>
      <c r="B20" s="284">
        <v>48592</v>
      </c>
      <c r="C20" s="284">
        <v>21890</v>
      </c>
      <c r="D20" s="284">
        <v>64043</v>
      </c>
      <c r="E20" s="284">
        <v>73837</v>
      </c>
      <c r="F20" s="314">
        <f t="shared" si="0"/>
        <v>115.29285011632808</v>
      </c>
      <c r="G20" s="310">
        <f t="shared" si="1"/>
        <v>51.95299637800461</v>
      </c>
      <c r="H20" s="315" t="s">
        <v>218</v>
      </c>
      <c r="I20" s="324"/>
      <c r="J20" s="324"/>
    </row>
    <row r="21" spans="1:10" s="255" customFormat="1" ht="187.5" customHeight="1">
      <c r="A21" s="285"/>
      <c r="B21" s="286"/>
      <c r="C21" s="286"/>
      <c r="D21" s="286"/>
      <c r="E21" s="286"/>
      <c r="F21" s="316"/>
      <c r="G21" s="310"/>
      <c r="H21" s="317"/>
      <c r="I21" s="324"/>
      <c r="J21" s="324"/>
    </row>
    <row r="22" spans="1:10" s="255" customFormat="1" ht="75.75" customHeight="1">
      <c r="A22" s="280" t="s">
        <v>219</v>
      </c>
      <c r="B22" s="281">
        <v>5907</v>
      </c>
      <c r="C22" s="281">
        <v>2199</v>
      </c>
      <c r="D22" s="281">
        <v>5751</v>
      </c>
      <c r="E22" s="281">
        <v>6317</v>
      </c>
      <c r="F22" s="309">
        <f>E22/D22*100</f>
        <v>109.84176664927838</v>
      </c>
      <c r="G22" s="310">
        <f aca="true" t="shared" si="2" ref="G22:G28">(E22-B22)/B22*100</f>
        <v>6.940917555442695</v>
      </c>
      <c r="H22" s="176" t="s">
        <v>220</v>
      </c>
      <c r="I22" s="324"/>
      <c r="J22" s="324"/>
    </row>
    <row r="23" spans="1:10" s="255" customFormat="1" ht="90" customHeight="1">
      <c r="A23" s="280" t="s">
        <v>221</v>
      </c>
      <c r="B23" s="281">
        <v>4124</v>
      </c>
      <c r="C23" s="281">
        <v>645</v>
      </c>
      <c r="D23" s="281">
        <v>2840</v>
      </c>
      <c r="E23" s="281">
        <v>2843</v>
      </c>
      <c r="F23" s="309">
        <f>E23/D23*100</f>
        <v>100.1056338028169</v>
      </c>
      <c r="G23" s="310">
        <f t="shared" si="2"/>
        <v>-31.06207565470417</v>
      </c>
      <c r="H23" s="313" t="s">
        <v>222</v>
      </c>
      <c r="I23" s="324"/>
      <c r="J23" s="324"/>
    </row>
    <row r="24" spans="1:10" s="255" customFormat="1" ht="98.25" customHeight="1">
      <c r="A24" s="280" t="s">
        <v>223</v>
      </c>
      <c r="B24" s="281">
        <v>576</v>
      </c>
      <c r="C24" s="281">
        <v>500</v>
      </c>
      <c r="D24" s="281">
        <v>606</v>
      </c>
      <c r="E24" s="281">
        <v>550</v>
      </c>
      <c r="F24" s="309">
        <f>E24/D24*100</f>
        <v>90.75907590759076</v>
      </c>
      <c r="G24" s="310">
        <f t="shared" si="2"/>
        <v>-4.513888888888888</v>
      </c>
      <c r="H24" s="176" t="s">
        <v>224</v>
      </c>
      <c r="I24" s="324"/>
      <c r="J24" s="324"/>
    </row>
    <row r="25" spans="1:10" s="255" customFormat="1" ht="25.5" customHeight="1">
      <c r="A25" s="280" t="s">
        <v>225</v>
      </c>
      <c r="B25" s="281"/>
      <c r="C25" s="281"/>
      <c r="D25" s="281"/>
      <c r="E25" s="281">
        <v>0</v>
      </c>
      <c r="F25" s="281"/>
      <c r="G25" s="310" t="e">
        <f t="shared" si="2"/>
        <v>#DIV/0!</v>
      </c>
      <c r="H25" s="318"/>
      <c r="I25" s="324"/>
      <c r="J25" s="324"/>
    </row>
    <row r="26" spans="1:10" s="255" customFormat="1" ht="155.25" customHeight="1">
      <c r="A26" s="280" t="s">
        <v>226</v>
      </c>
      <c r="B26" s="281">
        <v>5040</v>
      </c>
      <c r="C26" s="281">
        <v>1138</v>
      </c>
      <c r="D26" s="281">
        <v>3369</v>
      </c>
      <c r="E26" s="281">
        <v>3299</v>
      </c>
      <c r="F26" s="309">
        <f aca="true" t="shared" si="3" ref="F26:F31">E26/D26*100</f>
        <v>97.922232116355</v>
      </c>
      <c r="G26" s="310">
        <f t="shared" si="2"/>
        <v>-34.54365079365079</v>
      </c>
      <c r="H26" s="176" t="s">
        <v>227</v>
      </c>
      <c r="I26" s="324"/>
      <c r="J26" s="324"/>
    </row>
    <row r="27" spans="1:10" s="255" customFormat="1" ht="126.75" customHeight="1">
      <c r="A27" s="280" t="s">
        <v>228</v>
      </c>
      <c r="B27" s="281">
        <v>14339</v>
      </c>
      <c r="C27" s="281">
        <v>3541</v>
      </c>
      <c r="D27" s="281">
        <v>11329</v>
      </c>
      <c r="E27" s="281">
        <v>10151</v>
      </c>
      <c r="F27" s="309">
        <f t="shared" si="3"/>
        <v>89.6019066113514</v>
      </c>
      <c r="G27" s="310">
        <f t="shared" si="2"/>
        <v>-29.20705767487273</v>
      </c>
      <c r="H27" s="176" t="s">
        <v>229</v>
      </c>
      <c r="I27" s="324"/>
      <c r="J27" s="324"/>
    </row>
    <row r="28" spans="1:10" s="255" customFormat="1" ht="69.75" customHeight="1">
      <c r="A28" s="280" t="s">
        <v>230</v>
      </c>
      <c r="B28" s="281">
        <v>323</v>
      </c>
      <c r="C28" s="281">
        <v>60</v>
      </c>
      <c r="D28" s="281">
        <v>63</v>
      </c>
      <c r="E28" s="281">
        <v>94</v>
      </c>
      <c r="F28" s="281">
        <f t="shared" si="3"/>
        <v>149.20634920634922</v>
      </c>
      <c r="G28" s="310">
        <f t="shared" si="2"/>
        <v>-70.89783281733746</v>
      </c>
      <c r="H28" s="319" t="s">
        <v>231</v>
      </c>
      <c r="I28" s="324"/>
      <c r="J28" s="324"/>
    </row>
    <row r="29" spans="1:10" s="255" customFormat="1" ht="39" customHeight="1">
      <c r="A29" s="280" t="s">
        <v>232</v>
      </c>
      <c r="B29" s="281"/>
      <c r="C29" s="281">
        <v>1500</v>
      </c>
      <c r="D29" s="281">
        <v>0</v>
      </c>
      <c r="E29" s="281">
        <v>0</v>
      </c>
      <c r="F29" s="281" t="e">
        <f t="shared" si="3"/>
        <v>#DIV/0!</v>
      </c>
      <c r="G29" s="310"/>
      <c r="H29" s="313"/>
      <c r="I29" s="324"/>
      <c r="J29" s="324"/>
    </row>
    <row r="30" spans="1:10" s="255" customFormat="1" ht="43.5" customHeight="1">
      <c r="A30" s="280" t="s">
        <v>233</v>
      </c>
      <c r="B30" s="281">
        <v>847</v>
      </c>
      <c r="C30" s="281"/>
      <c r="D30" s="281">
        <v>2207</v>
      </c>
      <c r="E30" s="320">
        <v>2069</v>
      </c>
      <c r="F30" s="321">
        <f t="shared" si="3"/>
        <v>93.74716810149523</v>
      </c>
      <c r="G30" s="310">
        <f>(E30-B30)/B30*100</f>
        <v>144.27390791027156</v>
      </c>
      <c r="H30" s="318"/>
      <c r="I30" s="324"/>
      <c r="J30" s="324"/>
    </row>
    <row r="31" spans="1:10" s="255" customFormat="1" ht="51.75" customHeight="1">
      <c r="A31" s="280" t="s">
        <v>234</v>
      </c>
      <c r="B31" s="281">
        <v>-8941</v>
      </c>
      <c r="C31" s="281">
        <v>9495</v>
      </c>
      <c r="D31" s="281">
        <v>-8195</v>
      </c>
      <c r="E31" s="320">
        <v>-14161</v>
      </c>
      <c r="F31" s="321">
        <f t="shared" si="3"/>
        <v>172.80048810250153</v>
      </c>
      <c r="G31" s="310">
        <f>(E31-B31)/B31*100</f>
        <v>58.382731238116534</v>
      </c>
      <c r="H31" s="322" t="s">
        <v>235</v>
      </c>
      <c r="I31" s="324"/>
      <c r="J31" s="324"/>
    </row>
    <row r="32" spans="1:8" ht="15.75">
      <c r="A32" s="287"/>
      <c r="B32" s="287"/>
      <c r="C32" s="287"/>
      <c r="D32" s="287"/>
      <c r="E32" s="287"/>
      <c r="F32" s="287"/>
      <c r="G32" s="287"/>
      <c r="H32" s="287"/>
    </row>
    <row r="33" spans="1:8" ht="15.75">
      <c r="A33" s="288"/>
      <c r="B33" s="288"/>
      <c r="C33" s="288"/>
      <c r="D33" s="288"/>
      <c r="E33" s="288"/>
      <c r="F33" s="288"/>
      <c r="G33" s="288"/>
      <c r="H33" s="288"/>
    </row>
  </sheetData>
  <sheetProtection/>
  <mergeCells count="20">
    <mergeCell ref="A2:H2"/>
    <mergeCell ref="A3:H3"/>
    <mergeCell ref="A4:A5"/>
    <mergeCell ref="A7:A9"/>
    <mergeCell ref="A20:A21"/>
    <mergeCell ref="B4:B5"/>
    <mergeCell ref="B20:B21"/>
    <mergeCell ref="C4:C5"/>
    <mergeCell ref="C20:C21"/>
    <mergeCell ref="D4:D5"/>
    <mergeCell ref="D20:D21"/>
    <mergeCell ref="E4:E5"/>
    <mergeCell ref="E20:E21"/>
    <mergeCell ref="F4:F5"/>
    <mergeCell ref="F20:F21"/>
    <mergeCell ref="G4:G5"/>
    <mergeCell ref="G20:G21"/>
    <mergeCell ref="H4:H5"/>
    <mergeCell ref="H20:H21"/>
    <mergeCell ref="A32:H33"/>
  </mergeCells>
  <printOptions horizontalCentered="1"/>
  <pageMargins left="0.1968503937007874" right="0.15748031496062992" top="0.3937007874015748" bottom="0.5905511811023623" header="0.5118110236220472" footer="0.31496062992125984"/>
  <pageSetup horizontalDpi="600" verticalDpi="600" orientation="landscape" paperSize="9" scale="8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showZeros="0" workbookViewId="0" topLeftCell="A1">
      <selection activeCell="E25" sqref="E25"/>
    </sheetView>
  </sheetViews>
  <sheetFormatPr defaultColWidth="9.00390625" defaultRowHeight="14.25"/>
  <cols>
    <col min="1" max="1" width="36.00390625" style="184" customWidth="1"/>
    <col min="2" max="2" width="9.625" style="184" customWidth="1"/>
    <col min="3" max="3" width="9.75390625" style="184" customWidth="1"/>
    <col min="4" max="4" width="10.875" style="185" customWidth="1"/>
    <col min="5" max="5" width="35.375" style="186" customWidth="1"/>
    <col min="6" max="6" width="9.625" style="187" customWidth="1"/>
    <col min="7" max="7" width="9.625" style="184" customWidth="1"/>
    <col min="8" max="8" width="9.75390625" style="185" customWidth="1"/>
    <col min="9" max="16384" width="9.00390625" style="184" customWidth="1"/>
  </cols>
  <sheetData>
    <row r="1" spans="1:8" s="179" customFormat="1" ht="24.75" customHeight="1">
      <c r="A1" s="124" t="s">
        <v>236</v>
      </c>
      <c r="B1" s="188"/>
      <c r="C1" s="121"/>
      <c r="D1" s="189"/>
      <c r="E1" s="121"/>
      <c r="F1" s="121"/>
      <c r="G1" s="121"/>
      <c r="H1" s="189"/>
    </row>
    <row r="2" spans="1:8" s="180" customFormat="1" ht="27.75" customHeight="1">
      <c r="A2" s="190" t="s">
        <v>237</v>
      </c>
      <c r="B2" s="190"/>
      <c r="C2" s="190"/>
      <c r="D2" s="190"/>
      <c r="E2" s="190"/>
      <c r="F2" s="190"/>
      <c r="G2" s="190"/>
      <c r="H2" s="190"/>
    </row>
    <row r="3" spans="1:8" s="181" customFormat="1" ht="16.5" customHeight="1">
      <c r="A3" s="191" t="s">
        <v>238</v>
      </c>
      <c r="B3" s="191"/>
      <c r="C3" s="191"/>
      <c r="D3" s="191"/>
      <c r="E3" s="191"/>
      <c r="F3" s="191"/>
      <c r="G3" s="191"/>
      <c r="H3" s="191"/>
    </row>
    <row r="4" spans="1:8" s="182" customFormat="1" ht="60.75" customHeight="1">
      <c r="A4" s="192" t="s">
        <v>67</v>
      </c>
      <c r="B4" s="193" t="s">
        <v>239</v>
      </c>
      <c r="C4" s="194" t="s">
        <v>240</v>
      </c>
      <c r="D4" s="195" t="s">
        <v>241</v>
      </c>
      <c r="E4" s="192" t="s">
        <v>67</v>
      </c>
      <c r="F4" s="193" t="s">
        <v>242</v>
      </c>
      <c r="G4" s="194" t="s">
        <v>243</v>
      </c>
      <c r="H4" s="195" t="s">
        <v>241</v>
      </c>
    </row>
    <row r="5" spans="1:8" s="183" customFormat="1" ht="19.5" customHeight="1">
      <c r="A5" s="196" t="s">
        <v>244</v>
      </c>
      <c r="B5" s="197"/>
      <c r="C5" s="197"/>
      <c r="D5" s="198"/>
      <c r="E5" s="227" t="s">
        <v>245</v>
      </c>
      <c r="F5" s="228"/>
      <c r="G5" s="228">
        <v>2</v>
      </c>
      <c r="H5" s="229" t="e">
        <f>(G5-F5)/F5*100</f>
        <v>#DIV/0!</v>
      </c>
    </row>
    <row r="6" spans="1:8" s="183" customFormat="1" ht="19.5" customHeight="1">
      <c r="A6" s="199" t="s">
        <v>246</v>
      </c>
      <c r="B6" s="197"/>
      <c r="C6" s="197"/>
      <c r="D6" s="198"/>
      <c r="E6" s="230" t="s">
        <v>247</v>
      </c>
      <c r="F6" s="231">
        <v>586</v>
      </c>
      <c r="G6" s="231">
        <f>G7+G8</f>
        <v>778</v>
      </c>
      <c r="H6" s="229">
        <f>(G6-F6)/F6*100</f>
        <v>32.76450511945392</v>
      </c>
    </row>
    <row r="7" spans="1:8" s="183" customFormat="1" ht="19.5" customHeight="1">
      <c r="A7" s="196" t="s">
        <v>248</v>
      </c>
      <c r="B7" s="200"/>
      <c r="C7" s="200"/>
      <c r="D7" s="201"/>
      <c r="E7" s="232" t="s">
        <v>249</v>
      </c>
      <c r="F7" s="233">
        <v>586</v>
      </c>
      <c r="G7" s="233">
        <v>674</v>
      </c>
      <c r="H7" s="229"/>
    </row>
    <row r="8" spans="1:8" s="183" customFormat="1" ht="24" customHeight="1">
      <c r="A8" s="196" t="s">
        <v>250</v>
      </c>
      <c r="B8" s="197"/>
      <c r="C8" s="197"/>
      <c r="D8" s="198"/>
      <c r="E8" s="234" t="s">
        <v>251</v>
      </c>
      <c r="F8" s="235"/>
      <c r="G8" s="233">
        <v>104</v>
      </c>
      <c r="H8" s="229"/>
    </row>
    <row r="9" spans="1:8" s="183" customFormat="1" ht="19.5" customHeight="1">
      <c r="A9" s="196" t="s">
        <v>252</v>
      </c>
      <c r="B9" s="202"/>
      <c r="C9" s="202"/>
      <c r="D9" s="203"/>
      <c r="E9" s="227" t="s">
        <v>253</v>
      </c>
      <c r="F9" s="208">
        <f>SUM(F10:F17)</f>
        <v>10874</v>
      </c>
      <c r="G9" s="208">
        <f>SUM(G10:G17)</f>
        <v>30078</v>
      </c>
      <c r="H9" s="229">
        <f>(G9-F9)/F9*100</f>
        <v>176.6047452639323</v>
      </c>
    </row>
    <row r="10" spans="1:8" s="183" customFormat="1" ht="19.5" customHeight="1">
      <c r="A10" s="204" t="s">
        <v>254</v>
      </c>
      <c r="B10" s="197"/>
      <c r="C10" s="197"/>
      <c r="D10" s="198"/>
      <c r="E10" s="236" t="s">
        <v>255</v>
      </c>
      <c r="F10" s="235"/>
      <c r="G10" s="200"/>
      <c r="H10" s="229"/>
    </row>
    <row r="11" spans="1:8" s="183" customFormat="1" ht="27" customHeight="1">
      <c r="A11" s="204" t="s">
        <v>256</v>
      </c>
      <c r="B11" s="197"/>
      <c r="C11" s="197"/>
      <c r="D11" s="198"/>
      <c r="E11" s="234" t="s">
        <v>257</v>
      </c>
      <c r="F11" s="200">
        <v>9864</v>
      </c>
      <c r="G11" s="200">
        <v>26504</v>
      </c>
      <c r="H11" s="229">
        <f aca="true" t="shared" si="0" ref="H11:H16">(G11-F11)/F11*100</f>
        <v>168.69424168694243</v>
      </c>
    </row>
    <row r="12" spans="1:8" s="183" customFormat="1" ht="19.5" customHeight="1">
      <c r="A12" s="196" t="s">
        <v>258</v>
      </c>
      <c r="B12" s="197"/>
      <c r="C12" s="197"/>
      <c r="D12" s="198"/>
      <c r="E12" s="236" t="s">
        <v>259</v>
      </c>
      <c r="F12" s="200">
        <v>11</v>
      </c>
      <c r="G12" s="200"/>
      <c r="H12" s="229">
        <f t="shared" si="0"/>
        <v>-100</v>
      </c>
    </row>
    <row r="13" spans="1:8" s="183" customFormat="1" ht="27" customHeight="1">
      <c r="A13" s="196" t="s">
        <v>260</v>
      </c>
      <c r="B13" s="197"/>
      <c r="C13" s="197"/>
      <c r="D13" s="198"/>
      <c r="E13" s="234" t="s">
        <v>261</v>
      </c>
      <c r="F13" s="200"/>
      <c r="G13" s="200">
        <v>2025</v>
      </c>
      <c r="H13" s="229" t="e">
        <f t="shared" si="0"/>
        <v>#DIV/0!</v>
      </c>
    </row>
    <row r="14" spans="1:8" s="183" customFormat="1" ht="19.5" customHeight="1">
      <c r="A14" s="196" t="s">
        <v>262</v>
      </c>
      <c r="B14" s="202"/>
      <c r="C14" s="202"/>
      <c r="D14" s="203"/>
      <c r="E14" s="236" t="s">
        <v>263</v>
      </c>
      <c r="F14" s="200">
        <v>455</v>
      </c>
      <c r="G14" s="200"/>
      <c r="H14" s="229">
        <f t="shared" si="0"/>
        <v>-100</v>
      </c>
    </row>
    <row r="15" spans="1:8" s="183" customFormat="1" ht="19.5" customHeight="1">
      <c r="A15" s="196" t="s">
        <v>264</v>
      </c>
      <c r="B15" s="205">
        <v>34</v>
      </c>
      <c r="C15" s="206"/>
      <c r="D15" s="201">
        <f aca="true" t="shared" si="1" ref="D15:D20">(C15-B15)/B15*100</f>
        <v>-100</v>
      </c>
      <c r="E15" s="236" t="s">
        <v>265</v>
      </c>
      <c r="F15" s="200"/>
      <c r="G15" s="200"/>
      <c r="H15" s="229" t="e">
        <f t="shared" si="0"/>
        <v>#DIV/0!</v>
      </c>
    </row>
    <row r="16" spans="1:8" s="183" customFormat="1" ht="19.5" customHeight="1">
      <c r="A16" s="196" t="s">
        <v>266</v>
      </c>
      <c r="B16" s="205">
        <v>431</v>
      </c>
      <c r="C16" s="207">
        <v>1160</v>
      </c>
      <c r="D16" s="201">
        <f t="shared" si="1"/>
        <v>169.1415313225058</v>
      </c>
      <c r="E16" s="234" t="s">
        <v>267</v>
      </c>
      <c r="F16" s="200">
        <v>544</v>
      </c>
      <c r="G16" s="200">
        <v>703</v>
      </c>
      <c r="H16" s="229">
        <f t="shared" si="0"/>
        <v>29.22794117647059</v>
      </c>
    </row>
    <row r="17" spans="1:8" s="183" customFormat="1" ht="28.5" customHeight="1">
      <c r="A17" s="196" t="s">
        <v>268</v>
      </c>
      <c r="B17" s="205">
        <f>29</f>
        <v>29</v>
      </c>
      <c r="C17" s="207">
        <v>64</v>
      </c>
      <c r="D17" s="201">
        <f t="shared" si="1"/>
        <v>120.6896551724138</v>
      </c>
      <c r="E17" s="234" t="s">
        <v>269</v>
      </c>
      <c r="F17" s="235"/>
      <c r="G17" s="200">
        <v>846</v>
      </c>
      <c r="H17" s="229"/>
    </row>
    <row r="18" spans="1:8" s="183" customFormat="1" ht="19.5" customHeight="1">
      <c r="A18" s="196" t="s">
        <v>270</v>
      </c>
      <c r="B18" s="208">
        <f>SUM(B19:B23)</f>
        <v>7674</v>
      </c>
      <c r="C18" s="208">
        <f>SUM(C19:C23)</f>
        <v>18963</v>
      </c>
      <c r="D18" s="201">
        <f t="shared" si="1"/>
        <v>147.10711493354182</v>
      </c>
      <c r="E18" s="227" t="s">
        <v>271</v>
      </c>
      <c r="F18" s="208">
        <f>SUM(F19:F25)</f>
        <v>110</v>
      </c>
      <c r="G18" s="208">
        <f>SUM(G19:G25)</f>
        <v>0</v>
      </c>
      <c r="H18" s="229">
        <f>(G18-F18)/F18*100</f>
        <v>-100</v>
      </c>
    </row>
    <row r="19" spans="1:8" s="183" customFormat="1" ht="19.5" customHeight="1">
      <c r="A19" s="209" t="s">
        <v>272</v>
      </c>
      <c r="B19" s="205">
        <f>8168</f>
        <v>8168</v>
      </c>
      <c r="C19" s="210">
        <v>18303</v>
      </c>
      <c r="D19" s="201">
        <f t="shared" si="1"/>
        <v>124.08178256611167</v>
      </c>
      <c r="E19" s="237" t="s">
        <v>273</v>
      </c>
      <c r="F19" s="200"/>
      <c r="G19" s="200"/>
      <c r="H19" s="238"/>
    </row>
    <row r="20" spans="1:8" s="183" customFormat="1" ht="19.5" customHeight="1">
      <c r="A20" s="209" t="s">
        <v>274</v>
      </c>
      <c r="B20" s="211">
        <v>95</v>
      </c>
      <c r="C20" s="212">
        <v>23</v>
      </c>
      <c r="D20" s="201">
        <f t="shared" si="1"/>
        <v>-75.78947368421053</v>
      </c>
      <c r="E20" s="237" t="s">
        <v>275</v>
      </c>
      <c r="F20" s="200"/>
      <c r="G20" s="200"/>
      <c r="H20" s="238"/>
    </row>
    <row r="21" spans="1:8" s="183" customFormat="1" ht="19.5" customHeight="1">
      <c r="A21" s="213" t="s">
        <v>276</v>
      </c>
      <c r="B21" s="214"/>
      <c r="C21" s="215">
        <v>145</v>
      </c>
      <c r="D21" s="198"/>
      <c r="E21" s="237" t="s">
        <v>277</v>
      </c>
      <c r="F21" s="200"/>
      <c r="G21" s="200"/>
      <c r="H21" s="238"/>
    </row>
    <row r="22" spans="1:8" s="183" customFormat="1" ht="19.5" customHeight="1">
      <c r="A22" s="209" t="s">
        <v>278</v>
      </c>
      <c r="B22" s="205">
        <v>-589</v>
      </c>
      <c r="C22" s="216">
        <v>-1075</v>
      </c>
      <c r="D22" s="198">
        <f>(C22-B22)/B22*100</f>
        <v>82.51273344651952</v>
      </c>
      <c r="E22" s="237" t="s">
        <v>279</v>
      </c>
      <c r="F22" s="200"/>
      <c r="G22" s="200"/>
      <c r="H22" s="238"/>
    </row>
    <row r="23" spans="1:8" s="183" customFormat="1" ht="19.5" customHeight="1">
      <c r="A23" s="209" t="s">
        <v>280</v>
      </c>
      <c r="B23" s="214"/>
      <c r="C23" s="217">
        <v>1567</v>
      </c>
      <c r="D23" s="198"/>
      <c r="E23" s="237" t="s">
        <v>281</v>
      </c>
      <c r="F23" s="200"/>
      <c r="G23" s="200"/>
      <c r="H23" s="238"/>
    </row>
    <row r="24" spans="1:8" s="183" customFormat="1" ht="19.5" customHeight="1">
      <c r="A24" s="218" t="s">
        <v>282</v>
      </c>
      <c r="B24" s="214"/>
      <c r="C24" s="219"/>
      <c r="D24" s="198"/>
      <c r="E24" s="237" t="s">
        <v>283</v>
      </c>
      <c r="F24" s="200">
        <v>10</v>
      </c>
      <c r="G24" s="200"/>
      <c r="H24" s="238"/>
    </row>
    <row r="25" spans="1:8" s="183" customFormat="1" ht="19.5" customHeight="1">
      <c r="A25" s="196" t="s">
        <v>284</v>
      </c>
      <c r="B25" s="197"/>
      <c r="C25" s="219"/>
      <c r="D25" s="198"/>
      <c r="E25" s="237" t="s">
        <v>285</v>
      </c>
      <c r="F25" s="200">
        <v>100</v>
      </c>
      <c r="G25" s="200"/>
      <c r="H25" s="238"/>
    </row>
    <row r="26" spans="1:8" s="183" customFormat="1" ht="19.5" customHeight="1">
      <c r="A26" s="196" t="s">
        <v>286</v>
      </c>
      <c r="B26" s="202"/>
      <c r="C26" s="202"/>
      <c r="D26" s="203"/>
      <c r="E26" s="230" t="s">
        <v>287</v>
      </c>
      <c r="F26" s="239">
        <f>F27</f>
        <v>0</v>
      </c>
      <c r="G26" s="239">
        <f>G27</f>
        <v>0</v>
      </c>
      <c r="H26" s="229"/>
    </row>
    <row r="27" spans="1:8" s="183" customFormat="1" ht="19.5" customHeight="1">
      <c r="A27" s="196" t="s">
        <v>288</v>
      </c>
      <c r="B27" s="205">
        <v>273</v>
      </c>
      <c r="C27" s="207">
        <v>193</v>
      </c>
      <c r="D27" s="201"/>
      <c r="E27" s="237" t="s">
        <v>289</v>
      </c>
      <c r="F27" s="240"/>
      <c r="G27" s="200"/>
      <c r="H27" s="238"/>
    </row>
    <row r="28" spans="1:8" s="183" customFormat="1" ht="19.5" customHeight="1">
      <c r="A28" s="196"/>
      <c r="B28" s="200"/>
      <c r="C28" s="200"/>
      <c r="D28" s="201"/>
      <c r="E28" s="230" t="s">
        <v>290</v>
      </c>
      <c r="F28" s="241">
        <f>F29</f>
        <v>60</v>
      </c>
      <c r="G28" s="208">
        <f>G29</f>
        <v>43</v>
      </c>
      <c r="H28" s="238"/>
    </row>
    <row r="29" spans="1:8" s="183" customFormat="1" ht="19.5" customHeight="1">
      <c r="A29" s="196"/>
      <c r="B29" s="200"/>
      <c r="C29" s="200"/>
      <c r="D29" s="201"/>
      <c r="E29" s="242" t="s">
        <v>291</v>
      </c>
      <c r="F29" s="200">
        <v>60</v>
      </c>
      <c r="G29" s="200">
        <v>43</v>
      </c>
      <c r="H29" s="238"/>
    </row>
    <row r="30" spans="1:8" s="183" customFormat="1" ht="19.5" customHeight="1">
      <c r="A30" s="196" t="s">
        <v>292</v>
      </c>
      <c r="B30" s="200"/>
      <c r="C30" s="219"/>
      <c r="D30" s="201"/>
      <c r="E30" s="230" t="s">
        <v>293</v>
      </c>
      <c r="F30" s="239">
        <f>F31+F32</f>
        <v>3014</v>
      </c>
      <c r="G30" s="239">
        <f>SUM(G31:G32)</f>
        <v>972</v>
      </c>
      <c r="H30" s="229">
        <f>(G30-F30)/F30*100</f>
        <v>-67.75049767750497</v>
      </c>
    </row>
    <row r="31" spans="1:8" s="183" customFormat="1" ht="19.5" customHeight="1">
      <c r="A31" s="196" t="s">
        <v>294</v>
      </c>
      <c r="B31" s="200"/>
      <c r="C31" s="200"/>
      <c r="D31" s="201"/>
      <c r="E31" s="234" t="s">
        <v>295</v>
      </c>
      <c r="F31" s="240"/>
      <c r="G31" s="233">
        <v>488</v>
      </c>
      <c r="H31" s="238"/>
    </row>
    <row r="32" spans="1:8" s="183" customFormat="1" ht="19.5" customHeight="1">
      <c r="A32" s="196" t="s">
        <v>296</v>
      </c>
      <c r="B32" s="205">
        <v>607</v>
      </c>
      <c r="C32" s="207">
        <v>731</v>
      </c>
      <c r="D32" s="201"/>
      <c r="E32" s="234" t="s">
        <v>297</v>
      </c>
      <c r="F32" s="233">
        <v>3014</v>
      </c>
      <c r="G32" s="233">
        <v>484</v>
      </c>
      <c r="H32" s="238">
        <f>(G32-F32)/F32*100</f>
        <v>-83.94160583941606</v>
      </c>
    </row>
    <row r="33" spans="1:8" s="183" customFormat="1" ht="19.5" customHeight="1">
      <c r="A33" s="196" t="s">
        <v>298</v>
      </c>
      <c r="B33" s="200"/>
      <c r="C33" s="200"/>
      <c r="D33" s="201"/>
      <c r="E33" s="230" t="s">
        <v>299</v>
      </c>
      <c r="F33" s="243">
        <v>1</v>
      </c>
      <c r="G33" s="244">
        <v>61</v>
      </c>
      <c r="H33" s="245"/>
    </row>
    <row r="34" spans="1:8" s="183" customFormat="1" ht="19.5" customHeight="1">
      <c r="A34" s="196"/>
      <c r="B34" s="200"/>
      <c r="C34" s="200"/>
      <c r="D34" s="201"/>
      <c r="E34" s="246" t="s">
        <v>300</v>
      </c>
      <c r="F34" s="243">
        <v>1</v>
      </c>
      <c r="G34" s="247">
        <v>8</v>
      </c>
      <c r="H34" s="245"/>
    </row>
    <row r="35" spans="1:8" s="183" customFormat="1" ht="19.5" customHeight="1">
      <c r="A35" s="220" t="s">
        <v>301</v>
      </c>
      <c r="B35" s="221">
        <f>B5+B6+B7+B8+B9+B12+B13+B14+B15+B16+B17+B18+B24+B25+B26+B27+B30+B31+B32+B33</f>
        <v>9048</v>
      </c>
      <c r="C35" s="221">
        <f>C5+C6+C7+C8+C9+C12+C13+C14+C15+C16+C17+C18+C24+C25+C26+C27+C30+C31+C32+C33</f>
        <v>21111</v>
      </c>
      <c r="D35" s="222">
        <f>(C35-B35)/B35*100</f>
        <v>133.32228116710877</v>
      </c>
      <c r="E35" s="248" t="s">
        <v>302</v>
      </c>
      <c r="F35" s="228">
        <f>F5+F6+F9+F18+F26+F28+F30+F33+F34</f>
        <v>14646</v>
      </c>
      <c r="G35" s="228">
        <f>G5+G6+G9+G18+G26+G28+G30+G33+G34</f>
        <v>31942</v>
      </c>
      <c r="H35" s="249">
        <f>(G35-F35)/F35*100</f>
        <v>118.09367745459511</v>
      </c>
    </row>
    <row r="36" spans="1:8" s="183" customFormat="1" ht="19.5" customHeight="1">
      <c r="A36" s="223" t="s">
        <v>303</v>
      </c>
      <c r="B36" s="221">
        <f>B38+B39</f>
        <v>7177</v>
      </c>
      <c r="C36" s="221">
        <f>C38+C39</f>
        <v>5309</v>
      </c>
      <c r="D36" s="222">
        <f>(C36-B36)/B36*100</f>
        <v>-26.0275881287446</v>
      </c>
      <c r="E36" s="250" t="s">
        <v>304</v>
      </c>
      <c r="F36" s="251">
        <v>0</v>
      </c>
      <c r="G36" s="233"/>
      <c r="H36" s="249"/>
    </row>
    <row r="37" spans="1:8" s="183" customFormat="1" ht="19.5" customHeight="1">
      <c r="A37" s="209" t="s">
        <v>305</v>
      </c>
      <c r="B37" s="200"/>
      <c r="C37" s="200"/>
      <c r="D37" s="201" t="e">
        <f>(C37-B37)/B37*100</f>
        <v>#DIV/0!</v>
      </c>
      <c r="E37" s="252" t="s">
        <v>306</v>
      </c>
      <c r="F37" s="243">
        <v>0</v>
      </c>
      <c r="G37" s="233"/>
      <c r="H37" s="245"/>
    </row>
    <row r="38" spans="1:8" s="183" customFormat="1" ht="19.5" customHeight="1">
      <c r="A38" s="209" t="s">
        <v>307</v>
      </c>
      <c r="B38" s="200">
        <v>7177</v>
      </c>
      <c r="C38" s="200">
        <v>5309</v>
      </c>
      <c r="D38" s="201">
        <f>(C38-B38)/B38*100</f>
        <v>-26.0275881287446</v>
      </c>
      <c r="E38" s="252" t="s">
        <v>308</v>
      </c>
      <c r="F38" s="243">
        <v>0</v>
      </c>
      <c r="G38" s="233"/>
      <c r="H38" s="245"/>
    </row>
    <row r="39" spans="1:8" s="183" customFormat="1" ht="19.5" customHeight="1">
      <c r="A39" s="209" t="s">
        <v>309</v>
      </c>
      <c r="B39" s="197">
        <v>0</v>
      </c>
      <c r="C39" s="197"/>
      <c r="D39" s="198"/>
      <c r="E39" s="252" t="s">
        <v>310</v>
      </c>
      <c r="F39" s="243">
        <v>0</v>
      </c>
      <c r="G39" s="253"/>
      <c r="H39" s="245"/>
    </row>
    <row r="40" spans="1:8" s="183" customFormat="1" ht="19.5" customHeight="1">
      <c r="A40" s="224" t="s">
        <v>311</v>
      </c>
      <c r="B40" s="225">
        <v>1490</v>
      </c>
      <c r="C40" s="225">
        <v>5000</v>
      </c>
      <c r="D40" s="198"/>
      <c r="E40" s="250" t="s">
        <v>142</v>
      </c>
      <c r="F40" s="231">
        <v>1490</v>
      </c>
      <c r="G40" s="231"/>
      <c r="H40" s="245"/>
    </row>
    <row r="41" spans="1:8" s="183" customFormat="1" ht="19.5" customHeight="1">
      <c r="A41" s="223" t="s">
        <v>312</v>
      </c>
      <c r="B41" s="225">
        <v>6236</v>
      </c>
      <c r="C41" s="225">
        <v>5638</v>
      </c>
      <c r="D41" s="226">
        <f>(C41-B41)/B41*100</f>
        <v>-9.589480436177036</v>
      </c>
      <c r="E41" s="250" t="s">
        <v>313</v>
      </c>
      <c r="F41" s="231">
        <v>2177</v>
      </c>
      <c r="G41" s="231"/>
      <c r="H41" s="245"/>
    </row>
    <row r="42" spans="1:8" s="183" customFormat="1" ht="19.5" customHeight="1">
      <c r="A42" s="223"/>
      <c r="B42" s="225"/>
      <c r="C42" s="225"/>
      <c r="D42" s="226"/>
      <c r="E42" s="250" t="s">
        <v>173</v>
      </c>
      <c r="F42" s="247">
        <f>B35+B36+B40+B41-F35-F40-F41</f>
        <v>5638</v>
      </c>
      <c r="G42" s="247">
        <f>C35+C36+C40+C41-G35-G40-G41</f>
        <v>5116</v>
      </c>
      <c r="H42" s="249">
        <f>(G42-F42)/F42*100</f>
        <v>-9.258602341255765</v>
      </c>
    </row>
    <row r="43" spans="1:8" s="183" customFormat="1" ht="19.5" customHeight="1">
      <c r="A43" s="209"/>
      <c r="B43" s="197"/>
      <c r="C43" s="197"/>
      <c r="D43" s="198"/>
      <c r="E43" s="252"/>
      <c r="F43" s="243"/>
      <c r="G43" s="244"/>
      <c r="H43" s="245"/>
    </row>
    <row r="44" spans="1:8" ht="15.75">
      <c r="A44" s="220" t="s">
        <v>314</v>
      </c>
      <c r="B44" s="221">
        <f>B35+B36+B40+B41</f>
        <v>23951</v>
      </c>
      <c r="C44" s="221">
        <f>C35+C36+C41+C40</f>
        <v>37058</v>
      </c>
      <c r="D44" s="222">
        <f>(C44-B44)/B44*100</f>
        <v>54.72422863345998</v>
      </c>
      <c r="E44" s="248" t="s">
        <v>315</v>
      </c>
      <c r="F44" s="228">
        <f>F35+F40+F41+F42</f>
        <v>23951</v>
      </c>
      <c r="G44" s="228">
        <f>G42+G41+G35+G40</f>
        <v>37058</v>
      </c>
      <c r="H44" s="249">
        <f>(G44-F44)/F44*100</f>
        <v>54.72422863345998</v>
      </c>
    </row>
  </sheetData>
  <sheetProtection/>
  <mergeCells count="2">
    <mergeCell ref="A2:H2"/>
    <mergeCell ref="A3:H3"/>
  </mergeCells>
  <printOptions horizontalCentered="1"/>
  <pageMargins left="0.35433070866141736" right="0.35433070866141736" top="0.5905511811023623" bottom="0.4330708661417323" header="0.5118110236220472" footer="0.2362204724409449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A3" sqref="A3:I3"/>
    </sheetView>
  </sheetViews>
  <sheetFormatPr defaultColWidth="9.00390625" defaultRowHeight="14.25"/>
  <cols>
    <col min="1" max="1" width="4.625" style="64" customWidth="1"/>
    <col min="2" max="2" width="18.25390625" style="120" customWidth="1"/>
    <col min="3" max="3" width="9.875" style="121" customWidth="1"/>
    <col min="4" max="4" width="11.00390625" style="122" customWidth="1"/>
    <col min="5" max="5" width="10.375" style="122" customWidth="1"/>
    <col min="6" max="6" width="7.625" style="123" customWidth="1"/>
    <col min="7" max="7" width="10.125" style="114" customWidth="1"/>
    <col min="8" max="8" width="10.125" style="115" customWidth="1"/>
    <col min="9" max="9" width="48.25390625" style="64" customWidth="1"/>
    <col min="10" max="10" width="11.25390625" style="64" customWidth="1"/>
    <col min="11" max="11" width="9.375" style="64" bestFit="1" customWidth="1"/>
    <col min="12" max="16384" width="9.00390625" style="64" customWidth="1"/>
  </cols>
  <sheetData>
    <row r="1" spans="2:8" s="116" customFormat="1" ht="27" customHeight="1">
      <c r="B1" s="124" t="s">
        <v>316</v>
      </c>
      <c r="C1" s="125"/>
      <c r="D1" s="126"/>
      <c r="E1" s="126"/>
      <c r="F1" s="149"/>
      <c r="G1" s="150"/>
      <c r="H1" s="151"/>
    </row>
    <row r="2" spans="2:9" s="117" customFormat="1" ht="27.75" customHeight="1">
      <c r="B2" s="127" t="s">
        <v>237</v>
      </c>
      <c r="C2" s="127"/>
      <c r="D2" s="127"/>
      <c r="E2" s="127"/>
      <c r="F2" s="152"/>
      <c r="G2" s="127"/>
      <c r="H2" s="127"/>
      <c r="I2" s="127"/>
    </row>
    <row r="3" spans="1:9" s="118" customFormat="1" ht="22.5" customHeight="1">
      <c r="A3" s="128" t="s">
        <v>317</v>
      </c>
      <c r="B3" s="129"/>
      <c r="C3" s="129"/>
      <c r="D3" s="129"/>
      <c r="E3" s="129"/>
      <c r="F3" s="153"/>
      <c r="G3" s="129"/>
      <c r="H3" s="129"/>
      <c r="I3" s="129"/>
    </row>
    <row r="4" spans="1:10" s="119" customFormat="1" ht="28.5" customHeight="1">
      <c r="A4" s="130" t="s">
        <v>318</v>
      </c>
      <c r="B4" s="130"/>
      <c r="C4" s="131" t="s">
        <v>319</v>
      </c>
      <c r="D4" s="132" t="s">
        <v>320</v>
      </c>
      <c r="E4" s="132" t="s">
        <v>321</v>
      </c>
      <c r="F4" s="154" t="s">
        <v>322</v>
      </c>
      <c r="G4" s="155" t="s">
        <v>323</v>
      </c>
      <c r="H4" s="156" t="s">
        <v>324</v>
      </c>
      <c r="I4" s="168" t="s">
        <v>325</v>
      </c>
      <c r="J4" s="169"/>
    </row>
    <row r="5" spans="1:10" s="119" customFormat="1" ht="30.75" customHeight="1">
      <c r="A5" s="133" t="s">
        <v>326</v>
      </c>
      <c r="B5" s="130" t="s">
        <v>327</v>
      </c>
      <c r="C5" s="131"/>
      <c r="D5" s="134"/>
      <c r="E5" s="134"/>
      <c r="F5" s="154"/>
      <c r="G5" s="157"/>
      <c r="H5" s="156"/>
      <c r="I5" s="168"/>
      <c r="J5" s="169"/>
    </row>
    <row r="6" spans="1:10" s="117" customFormat="1" ht="30" customHeight="1">
      <c r="A6" s="135" t="s">
        <v>302</v>
      </c>
      <c r="B6" s="135"/>
      <c r="C6" s="136">
        <f>SUM(C7:C15)</f>
        <v>14646</v>
      </c>
      <c r="D6" s="137">
        <f>SUM(D7:D15)</f>
        <v>40471</v>
      </c>
      <c r="E6" s="137">
        <f>SUM(E7:E15)</f>
        <v>35050</v>
      </c>
      <c r="F6" s="158">
        <f>SUM(F7:F15)</f>
        <v>31942</v>
      </c>
      <c r="G6" s="159">
        <f>F6/E6*100</f>
        <v>91.13266761768901</v>
      </c>
      <c r="H6" s="159">
        <f>(F6-C6)/C6*100</f>
        <v>118.09367745459511</v>
      </c>
      <c r="I6" s="168"/>
      <c r="J6" s="170"/>
    </row>
    <row r="7" spans="1:9" s="117" customFormat="1" ht="30" customHeight="1">
      <c r="A7" s="135">
        <v>207</v>
      </c>
      <c r="B7" s="135" t="s">
        <v>328</v>
      </c>
      <c r="C7" s="136"/>
      <c r="D7" s="137"/>
      <c r="E7" s="137"/>
      <c r="F7" s="158">
        <v>2</v>
      </c>
      <c r="G7" s="159" t="e">
        <f>F7/E7*100</f>
        <v>#DIV/0!</v>
      </c>
      <c r="H7" s="159" t="e">
        <f>(F7-C7)/C7*100</f>
        <v>#DIV/0!</v>
      </c>
      <c r="I7" s="168" t="s">
        <v>329</v>
      </c>
    </row>
    <row r="8" spans="1:9" s="116" customFormat="1" ht="56.25" customHeight="1">
      <c r="A8" s="138">
        <v>208</v>
      </c>
      <c r="B8" s="139" t="s">
        <v>330</v>
      </c>
      <c r="C8" s="140">
        <v>586</v>
      </c>
      <c r="D8" s="141"/>
      <c r="E8" s="141">
        <v>697</v>
      </c>
      <c r="F8" s="160">
        <v>778</v>
      </c>
      <c r="G8" s="159">
        <f>F8/E8*100</f>
        <v>111.62123385939742</v>
      </c>
      <c r="H8" s="159">
        <f>(F8-C8)/C8*100</f>
        <v>32.76450511945392</v>
      </c>
      <c r="I8" s="171" t="s">
        <v>331</v>
      </c>
    </row>
    <row r="9" spans="1:14" s="116" customFormat="1" ht="356.25" customHeight="1">
      <c r="A9" s="138">
        <v>212</v>
      </c>
      <c r="B9" s="139" t="s">
        <v>332</v>
      </c>
      <c r="C9" s="140">
        <v>10874</v>
      </c>
      <c r="D9" s="141">
        <v>39163</v>
      </c>
      <c r="E9" s="141">
        <v>33709</v>
      </c>
      <c r="F9" s="160">
        <v>30078</v>
      </c>
      <c r="G9" s="159">
        <f>F9/E9*100</f>
        <v>89.22839597733542</v>
      </c>
      <c r="H9" s="159">
        <f>(F9-C9)/C9*100</f>
        <v>176.6047452639323</v>
      </c>
      <c r="I9" s="172" t="s">
        <v>333</v>
      </c>
      <c r="J9" s="173"/>
      <c r="K9" s="174"/>
      <c r="L9" s="174"/>
      <c r="M9" s="174"/>
      <c r="N9" s="174"/>
    </row>
    <row r="10" spans="1:9" s="116" customFormat="1" ht="38.25" customHeight="1">
      <c r="A10" s="138">
        <v>213</v>
      </c>
      <c r="B10" s="139" t="s">
        <v>334</v>
      </c>
      <c r="C10" s="140">
        <v>110</v>
      </c>
      <c r="D10" s="141">
        <v>261</v>
      </c>
      <c r="E10" s="141">
        <v>135</v>
      </c>
      <c r="F10" s="160"/>
      <c r="G10" s="159">
        <f>F10/D10*100</f>
        <v>0</v>
      </c>
      <c r="H10" s="159">
        <f>(F10-C10)/C10*100</f>
        <v>-100</v>
      </c>
      <c r="I10" s="175"/>
    </row>
    <row r="11" spans="1:9" s="116" customFormat="1" ht="38.25" customHeight="1">
      <c r="A11" s="138">
        <v>215</v>
      </c>
      <c r="B11" s="139" t="s">
        <v>335</v>
      </c>
      <c r="C11" s="140"/>
      <c r="D11" s="141">
        <v>642</v>
      </c>
      <c r="E11" s="141"/>
      <c r="F11" s="160"/>
      <c r="G11" s="159"/>
      <c r="H11" s="159"/>
      <c r="I11" s="175"/>
    </row>
    <row r="12" spans="1:9" s="116" customFormat="1" ht="39" customHeight="1">
      <c r="A12" s="138">
        <v>216</v>
      </c>
      <c r="B12" s="139" t="s">
        <v>336</v>
      </c>
      <c r="C12" s="140">
        <v>60</v>
      </c>
      <c r="D12" s="141"/>
      <c r="E12" s="141">
        <v>66</v>
      </c>
      <c r="F12" s="160">
        <v>43</v>
      </c>
      <c r="G12" s="159">
        <f>F12/E12*100</f>
        <v>65.15151515151516</v>
      </c>
      <c r="H12" s="159">
        <f>(F12-C12)/C12*100</f>
        <v>-28.333333333333332</v>
      </c>
      <c r="I12" s="172" t="s">
        <v>337</v>
      </c>
    </row>
    <row r="13" spans="1:9" s="116" customFormat="1" ht="77.25" customHeight="1">
      <c r="A13" s="138">
        <v>229</v>
      </c>
      <c r="B13" s="139" t="s">
        <v>338</v>
      </c>
      <c r="C13" s="140">
        <v>3014</v>
      </c>
      <c r="D13" s="141">
        <v>405</v>
      </c>
      <c r="E13" s="141">
        <v>443</v>
      </c>
      <c r="F13" s="160">
        <v>972</v>
      </c>
      <c r="G13" s="159">
        <f>F13/E13*100</f>
        <v>219.41309255079008</v>
      </c>
      <c r="H13" s="159">
        <f>(F13-C13)/C13*100</f>
        <v>-67.75049767750497</v>
      </c>
      <c r="I13" s="176" t="s">
        <v>339</v>
      </c>
    </row>
    <row r="14" spans="1:9" s="117" customFormat="1" ht="34.5" customHeight="1">
      <c r="A14" s="138">
        <v>232</v>
      </c>
      <c r="B14" s="139" t="s">
        <v>340</v>
      </c>
      <c r="C14" s="140">
        <v>1</v>
      </c>
      <c r="D14" s="142"/>
      <c r="E14" s="141"/>
      <c r="F14" s="160">
        <v>61</v>
      </c>
      <c r="G14" s="161"/>
      <c r="H14" s="159">
        <f>(F14-C14)/C14*100</f>
        <v>6000</v>
      </c>
      <c r="I14" s="177"/>
    </row>
    <row r="15" spans="1:9" s="117" customFormat="1" ht="31.5">
      <c r="A15" s="138">
        <v>233</v>
      </c>
      <c r="B15" s="139" t="s">
        <v>300</v>
      </c>
      <c r="C15" s="140">
        <v>1</v>
      </c>
      <c r="D15" s="142"/>
      <c r="E15" s="141"/>
      <c r="F15" s="160">
        <v>8</v>
      </c>
      <c r="G15" s="161"/>
      <c r="H15" s="159">
        <f>(F15-C15)/C15*100</f>
        <v>700</v>
      </c>
      <c r="I15" s="177"/>
    </row>
    <row r="16" spans="2:9" s="117" customFormat="1" ht="21.75">
      <c r="B16" s="143"/>
      <c r="C16" s="144"/>
      <c r="D16" s="145"/>
      <c r="E16" s="145"/>
      <c r="F16" s="162"/>
      <c r="G16" s="163"/>
      <c r="H16" s="164"/>
      <c r="I16" s="178"/>
    </row>
    <row r="17" spans="2:9" s="117" customFormat="1" ht="21.75">
      <c r="B17" s="143"/>
      <c r="C17" s="144"/>
      <c r="D17" s="145"/>
      <c r="E17" s="145"/>
      <c r="F17" s="162"/>
      <c r="G17" s="163"/>
      <c r="H17" s="164"/>
      <c r="I17" s="178"/>
    </row>
    <row r="18" spans="2:8" s="117" customFormat="1" ht="21.75">
      <c r="B18" s="143"/>
      <c r="C18" s="144"/>
      <c r="D18" s="145"/>
      <c r="E18" s="145"/>
      <c r="F18" s="162"/>
      <c r="G18" s="163"/>
      <c r="H18" s="164"/>
    </row>
    <row r="19" spans="2:8" s="117" customFormat="1" ht="21.75">
      <c r="B19" s="146"/>
      <c r="C19" s="147"/>
      <c r="D19" s="148"/>
      <c r="E19" s="148"/>
      <c r="F19" s="165"/>
      <c r="G19" s="166"/>
      <c r="H19" s="167"/>
    </row>
    <row r="20" spans="2:8" s="117" customFormat="1" ht="21.75">
      <c r="B20" s="146"/>
      <c r="C20" s="147"/>
      <c r="D20" s="148"/>
      <c r="E20" s="148"/>
      <c r="F20" s="165"/>
      <c r="G20" s="166"/>
      <c r="H20" s="167"/>
    </row>
    <row r="21" spans="2:8" s="117" customFormat="1" ht="21.75">
      <c r="B21" s="146"/>
      <c r="C21" s="147"/>
      <c r="D21" s="148"/>
      <c r="E21" s="148"/>
      <c r="F21" s="165"/>
      <c r="G21" s="166"/>
      <c r="H21" s="167"/>
    </row>
    <row r="22" spans="2:8" s="117" customFormat="1" ht="21.75">
      <c r="B22" s="146"/>
      <c r="C22" s="147"/>
      <c r="D22" s="148"/>
      <c r="E22" s="148"/>
      <c r="F22" s="165"/>
      <c r="G22" s="166"/>
      <c r="H22" s="167"/>
    </row>
    <row r="23" spans="2:8" s="117" customFormat="1" ht="21.75">
      <c r="B23" s="146"/>
      <c r="C23" s="147"/>
      <c r="D23" s="148"/>
      <c r="E23" s="148"/>
      <c r="F23" s="165"/>
      <c r="G23" s="166"/>
      <c r="H23" s="167"/>
    </row>
    <row r="24" spans="2:8" s="117" customFormat="1" ht="21.75">
      <c r="B24" s="146"/>
      <c r="C24" s="147"/>
      <c r="D24" s="148"/>
      <c r="E24" s="148"/>
      <c r="F24" s="165"/>
      <c r="G24" s="166"/>
      <c r="H24" s="167"/>
    </row>
    <row r="25" spans="2:8" s="117" customFormat="1" ht="21.75">
      <c r="B25" s="146"/>
      <c r="C25" s="147"/>
      <c r="D25" s="148"/>
      <c r="E25" s="148"/>
      <c r="F25" s="165"/>
      <c r="G25" s="166"/>
      <c r="H25" s="167"/>
    </row>
    <row r="26" spans="2:8" s="117" customFormat="1" ht="21.75">
      <c r="B26" s="146"/>
      <c r="C26" s="147"/>
      <c r="D26" s="148"/>
      <c r="E26" s="148"/>
      <c r="F26" s="165"/>
      <c r="G26" s="166"/>
      <c r="H26" s="167"/>
    </row>
    <row r="27" spans="2:8" s="117" customFormat="1" ht="21.75">
      <c r="B27" s="146"/>
      <c r="C27" s="147"/>
      <c r="D27" s="148"/>
      <c r="E27" s="148"/>
      <c r="F27" s="165"/>
      <c r="G27" s="166"/>
      <c r="H27" s="167"/>
    </row>
    <row r="28" spans="2:8" s="117" customFormat="1" ht="21.75">
      <c r="B28" s="146"/>
      <c r="C28" s="147"/>
      <c r="D28" s="148"/>
      <c r="E28" s="148"/>
      <c r="F28" s="165"/>
      <c r="G28" s="166"/>
      <c r="H28" s="167"/>
    </row>
    <row r="29" spans="2:8" s="117" customFormat="1" ht="21.75">
      <c r="B29" s="146"/>
      <c r="C29" s="147"/>
      <c r="D29" s="148"/>
      <c r="E29" s="148"/>
      <c r="F29" s="165"/>
      <c r="G29" s="166"/>
      <c r="H29" s="167"/>
    </row>
    <row r="30" spans="2:8" s="117" customFormat="1" ht="21.75">
      <c r="B30" s="146"/>
      <c r="C30" s="147"/>
      <c r="D30" s="148"/>
      <c r="E30" s="148"/>
      <c r="F30" s="165"/>
      <c r="G30" s="166"/>
      <c r="H30" s="167"/>
    </row>
    <row r="31" spans="2:8" s="117" customFormat="1" ht="21.75">
      <c r="B31" s="146"/>
      <c r="C31" s="147"/>
      <c r="D31" s="148"/>
      <c r="E31" s="148"/>
      <c r="F31" s="165"/>
      <c r="G31" s="166"/>
      <c r="H31" s="167"/>
    </row>
    <row r="32" spans="2:8" s="117" customFormat="1" ht="21.75">
      <c r="B32" s="146"/>
      <c r="C32" s="147"/>
      <c r="D32" s="148"/>
      <c r="E32" s="148"/>
      <c r="F32" s="165"/>
      <c r="G32" s="166"/>
      <c r="H32" s="167"/>
    </row>
    <row r="33" spans="2:8" s="117" customFormat="1" ht="21.75">
      <c r="B33" s="146"/>
      <c r="C33" s="147"/>
      <c r="D33" s="148"/>
      <c r="E33" s="148"/>
      <c r="F33" s="165"/>
      <c r="G33" s="166"/>
      <c r="H33" s="167"/>
    </row>
    <row r="34" spans="2:8" s="117" customFormat="1" ht="21.75">
      <c r="B34" s="146"/>
      <c r="C34" s="147"/>
      <c r="D34" s="148"/>
      <c r="E34" s="148"/>
      <c r="F34" s="165"/>
      <c r="G34" s="166"/>
      <c r="H34" s="167"/>
    </row>
    <row r="35" spans="2:8" s="117" customFormat="1" ht="21.75">
      <c r="B35" s="146"/>
      <c r="C35" s="147"/>
      <c r="D35" s="148"/>
      <c r="E35" s="148"/>
      <c r="F35" s="165"/>
      <c r="G35" s="166"/>
      <c r="H35" s="167"/>
    </row>
    <row r="36" spans="2:8" s="117" customFormat="1" ht="21.75">
      <c r="B36" s="146"/>
      <c r="C36" s="147"/>
      <c r="D36" s="148"/>
      <c r="E36" s="148"/>
      <c r="F36" s="165"/>
      <c r="G36" s="166"/>
      <c r="H36" s="167"/>
    </row>
    <row r="37" spans="2:8" s="117" customFormat="1" ht="21.75">
      <c r="B37" s="146"/>
      <c r="C37" s="147"/>
      <c r="D37" s="148"/>
      <c r="E37" s="148"/>
      <c r="F37" s="165"/>
      <c r="G37" s="166"/>
      <c r="H37" s="167"/>
    </row>
    <row r="38" spans="2:8" s="117" customFormat="1" ht="21.75">
      <c r="B38" s="146"/>
      <c r="C38" s="147"/>
      <c r="D38" s="148"/>
      <c r="E38" s="148"/>
      <c r="F38" s="165"/>
      <c r="G38" s="166"/>
      <c r="H38" s="167"/>
    </row>
  </sheetData>
  <sheetProtection/>
  <mergeCells count="11">
    <mergeCell ref="B2:I2"/>
    <mergeCell ref="A3:I3"/>
    <mergeCell ref="A4:B4"/>
    <mergeCell ref="A6:B6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48" right="0.3937007874015748" top="0.6299212598425197" bottom="0.7480314960629921" header="0.2755905511811024" footer="0.4330708661417323"/>
  <pageSetup horizontalDpi="600" verticalDpi="600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I10" sqref="I10"/>
    </sheetView>
  </sheetViews>
  <sheetFormatPr defaultColWidth="8.00390625" defaultRowHeight="14.25" customHeight="1"/>
  <cols>
    <col min="1" max="1" width="13.375" style="65" customWidth="1"/>
    <col min="2" max="2" width="11.125" style="65" customWidth="1"/>
    <col min="3" max="3" width="11.50390625" style="65" customWidth="1"/>
    <col min="4" max="4" width="11.125" style="66" customWidth="1"/>
    <col min="5" max="5" width="10.875" style="66" customWidth="1"/>
    <col min="6" max="6" width="10.75390625" style="66" customWidth="1"/>
    <col min="7" max="7" width="13.125" style="66" customWidth="1"/>
    <col min="8" max="8" width="11.00390625" style="67" customWidth="1"/>
    <col min="9" max="9" width="14.50390625" style="65" customWidth="1"/>
    <col min="10" max="10" width="10.375" style="65" customWidth="1"/>
    <col min="11" max="11" width="11.125" style="65" customWidth="1"/>
    <col min="12" max="15" width="11.625" style="66" customWidth="1"/>
    <col min="16" max="16" width="10.50390625" style="67" customWidth="1"/>
    <col min="17" max="16384" width="8.00390625" style="66" customWidth="1"/>
  </cols>
  <sheetData>
    <row r="1" spans="1:18" s="64" customFormat="1" ht="18.75" customHeight="1">
      <c r="A1" s="68" t="s">
        <v>341</v>
      </c>
      <c r="B1" s="68"/>
      <c r="C1" s="68"/>
      <c r="D1" s="68"/>
      <c r="E1" s="68"/>
      <c r="F1" s="68"/>
      <c r="G1" s="68"/>
      <c r="H1" s="90"/>
      <c r="I1" s="101"/>
      <c r="J1" s="101"/>
      <c r="K1" s="101"/>
      <c r="L1" s="101"/>
      <c r="M1" s="101"/>
      <c r="N1" s="101"/>
      <c r="O1" s="101"/>
      <c r="P1" s="108"/>
      <c r="Q1" s="114"/>
      <c r="R1" s="115"/>
    </row>
    <row r="2" spans="1:16" ht="21" customHeight="1">
      <c r="A2" s="69" t="s">
        <v>342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8.75" customHeight="1">
      <c r="A3" s="70" t="s">
        <v>2</v>
      </c>
      <c r="B3" s="70"/>
      <c r="C3" s="71"/>
      <c r="D3" s="72"/>
      <c r="E3" s="72"/>
      <c r="F3" s="72"/>
      <c r="G3" s="91"/>
      <c r="H3" s="92">
        <v>43657</v>
      </c>
      <c r="I3" s="92"/>
      <c r="J3" s="102"/>
      <c r="K3" s="102"/>
      <c r="L3" s="91"/>
      <c r="M3" s="91"/>
      <c r="N3" s="91"/>
      <c r="O3" s="109"/>
      <c r="P3" s="110" t="s">
        <v>3</v>
      </c>
    </row>
    <row r="4" spans="1:16" ht="37.5" customHeight="1">
      <c r="A4" s="73" t="s">
        <v>343</v>
      </c>
      <c r="B4" s="74" t="s">
        <v>344</v>
      </c>
      <c r="C4" s="75"/>
      <c r="D4" s="76"/>
      <c r="E4" s="74" t="s">
        <v>345</v>
      </c>
      <c r="F4" s="75"/>
      <c r="G4" s="76"/>
      <c r="H4" s="93" t="s">
        <v>346</v>
      </c>
      <c r="I4" s="73" t="s">
        <v>343</v>
      </c>
      <c r="J4" s="74" t="s">
        <v>344</v>
      </c>
      <c r="K4" s="75"/>
      <c r="L4" s="76"/>
      <c r="M4" s="74" t="s">
        <v>345</v>
      </c>
      <c r="N4" s="75"/>
      <c r="O4" s="76"/>
      <c r="P4" s="93" t="s">
        <v>346</v>
      </c>
    </row>
    <row r="5" spans="1:16" ht="4.5" customHeight="1">
      <c r="A5" s="77"/>
      <c r="B5" s="78"/>
      <c r="C5" s="79"/>
      <c r="D5" s="80"/>
      <c r="E5" s="78"/>
      <c r="F5" s="79"/>
      <c r="G5" s="80"/>
      <c r="H5" s="94"/>
      <c r="I5" s="77"/>
      <c r="J5" s="78"/>
      <c r="K5" s="79"/>
      <c r="L5" s="80"/>
      <c r="M5" s="78"/>
      <c r="N5" s="79"/>
      <c r="O5" s="80"/>
      <c r="P5" s="94"/>
    </row>
    <row r="6" spans="1:16" ht="24" customHeight="1" hidden="1">
      <c r="A6" s="77"/>
      <c r="B6" s="81"/>
      <c r="C6" s="82"/>
      <c r="D6" s="83"/>
      <c r="E6" s="81"/>
      <c r="F6" s="82"/>
      <c r="G6" s="83"/>
      <c r="H6" s="94"/>
      <c r="I6" s="77"/>
      <c r="J6" s="81"/>
      <c r="K6" s="82"/>
      <c r="L6" s="83"/>
      <c r="M6" s="81"/>
      <c r="N6" s="82"/>
      <c r="O6" s="83"/>
      <c r="P6" s="94"/>
    </row>
    <row r="7" spans="1:16" ht="53.25" customHeight="1">
      <c r="A7" s="84"/>
      <c r="B7" s="85" t="s">
        <v>347</v>
      </c>
      <c r="C7" s="85" t="s">
        <v>348</v>
      </c>
      <c r="D7" s="86" t="s">
        <v>349</v>
      </c>
      <c r="E7" s="85" t="s">
        <v>347</v>
      </c>
      <c r="F7" s="85" t="s">
        <v>348</v>
      </c>
      <c r="G7" s="86" t="s">
        <v>349</v>
      </c>
      <c r="H7" s="95"/>
      <c r="I7" s="84"/>
      <c r="J7" s="85" t="s">
        <v>347</v>
      </c>
      <c r="K7" s="85" t="s">
        <v>348</v>
      </c>
      <c r="L7" s="86" t="s">
        <v>349</v>
      </c>
      <c r="M7" s="85" t="s">
        <v>347</v>
      </c>
      <c r="N7" s="85" t="s">
        <v>348</v>
      </c>
      <c r="O7" s="86" t="s">
        <v>349</v>
      </c>
      <c r="P7" s="95"/>
    </row>
    <row r="8" spans="1:16" ht="30" customHeight="1">
      <c r="A8" s="85" t="s">
        <v>350</v>
      </c>
      <c r="B8" s="85">
        <f>C8+D8</f>
        <v>6546</v>
      </c>
      <c r="C8" s="85">
        <v>724</v>
      </c>
      <c r="D8" s="85">
        <v>5822</v>
      </c>
      <c r="E8" s="85">
        <f>F8+G8</f>
        <v>12344</v>
      </c>
      <c r="F8" s="85">
        <v>910</v>
      </c>
      <c r="G8" s="96">
        <v>11434</v>
      </c>
      <c r="H8" s="97">
        <f>(E8-B8)/B8*100</f>
        <v>88.57317445768408</v>
      </c>
      <c r="I8" s="85" t="s">
        <v>351</v>
      </c>
      <c r="J8" s="85">
        <f>K8+L8</f>
        <v>26298</v>
      </c>
      <c r="K8" s="85">
        <v>4600</v>
      </c>
      <c r="L8" s="103">
        <v>21698</v>
      </c>
      <c r="M8" s="103">
        <f>N8+O8</f>
        <v>52107</v>
      </c>
      <c r="N8" s="103">
        <v>5928</v>
      </c>
      <c r="O8" s="103">
        <v>46179</v>
      </c>
      <c r="P8" s="111">
        <f>(M8-J8)/J8*100</f>
        <v>98.14054300707278</v>
      </c>
    </row>
    <row r="9" spans="1:16" ht="30" customHeight="1">
      <c r="A9" s="85" t="s">
        <v>352</v>
      </c>
      <c r="B9" s="85">
        <f>C9+D9</f>
        <v>7596</v>
      </c>
      <c r="C9" s="85">
        <v>5026</v>
      </c>
      <c r="D9" s="85">
        <v>2570</v>
      </c>
      <c r="E9" s="85">
        <f>F9+G9</f>
        <v>42106</v>
      </c>
      <c r="F9" s="85">
        <v>5797</v>
      </c>
      <c r="G9" s="96">
        <v>36309</v>
      </c>
      <c r="H9" s="97">
        <f aca="true" t="shared" si="0" ref="H9:H15">(E9-B9)/B9*100</f>
        <v>454.31806213796733</v>
      </c>
      <c r="I9" s="85" t="s">
        <v>353</v>
      </c>
      <c r="J9" s="85">
        <f>K9+L9</f>
        <v>47</v>
      </c>
      <c r="K9" s="85">
        <v>47</v>
      </c>
      <c r="L9" s="103"/>
      <c r="M9" s="103">
        <f>N9+O9</f>
        <v>53</v>
      </c>
      <c r="N9" s="103">
        <v>53</v>
      </c>
      <c r="O9" s="103"/>
      <c r="P9" s="111">
        <f aca="true" t="shared" si="1" ref="P9:P15">(M9-J9)/J9*100</f>
        <v>12.76595744680851</v>
      </c>
    </row>
    <row r="10" spans="1:16" ht="30" customHeight="1">
      <c r="A10" s="85" t="s">
        <v>354</v>
      </c>
      <c r="B10" s="85">
        <f>C10+D10</f>
        <v>89</v>
      </c>
      <c r="C10" s="85">
        <v>69</v>
      </c>
      <c r="D10" s="85">
        <v>20</v>
      </c>
      <c r="E10" s="85">
        <f>F10+G10</f>
        <v>142</v>
      </c>
      <c r="F10" s="85">
        <v>70</v>
      </c>
      <c r="G10" s="96">
        <v>72</v>
      </c>
      <c r="H10" s="97">
        <f t="shared" si="0"/>
        <v>59.55056179775281</v>
      </c>
      <c r="I10" s="85" t="s">
        <v>355</v>
      </c>
      <c r="J10" s="85">
        <f>K10+L10</f>
        <v>0</v>
      </c>
      <c r="K10" s="85"/>
      <c r="L10" s="103"/>
      <c r="M10" s="103">
        <f>N10+O10</f>
        <v>0</v>
      </c>
      <c r="N10" s="103"/>
      <c r="O10" s="103"/>
      <c r="P10" s="111" t="e">
        <f t="shared" si="1"/>
        <v>#DIV/0!</v>
      </c>
    </row>
    <row r="11" spans="1:16" ht="30" customHeight="1">
      <c r="A11" s="85" t="s">
        <v>356</v>
      </c>
      <c r="B11" s="85">
        <f>C11+D11</f>
        <v>0</v>
      </c>
      <c r="C11" s="85"/>
      <c r="D11" s="87"/>
      <c r="E11" s="85">
        <f>F11+G11</f>
        <v>1</v>
      </c>
      <c r="F11" s="85">
        <v>1</v>
      </c>
      <c r="G11" s="98"/>
      <c r="H11" s="97" t="e">
        <f t="shared" si="0"/>
        <v>#DIV/0!</v>
      </c>
      <c r="I11" s="85" t="s">
        <v>357</v>
      </c>
      <c r="J11" s="85">
        <f>K11+L11</f>
        <v>0</v>
      </c>
      <c r="K11" s="85"/>
      <c r="L11" s="85"/>
      <c r="M11" s="103">
        <f>N11+O11</f>
        <v>2</v>
      </c>
      <c r="N11" s="85">
        <v>2</v>
      </c>
      <c r="O11" s="85"/>
      <c r="P11" s="111" t="e">
        <f t="shared" si="1"/>
        <v>#DIV/0!</v>
      </c>
    </row>
    <row r="12" spans="1:16" ht="30" customHeight="1">
      <c r="A12" s="85" t="s">
        <v>358</v>
      </c>
      <c r="B12" s="85">
        <f>C12+D12</f>
        <v>202</v>
      </c>
      <c r="C12" s="85">
        <v>202</v>
      </c>
      <c r="D12" s="87"/>
      <c r="E12" s="85">
        <f>F12+G12</f>
        <v>143</v>
      </c>
      <c r="F12" s="85">
        <v>143</v>
      </c>
      <c r="G12" s="98"/>
      <c r="H12" s="97">
        <f t="shared" si="0"/>
        <v>-29.207920792079207</v>
      </c>
      <c r="I12" s="85" t="s">
        <v>359</v>
      </c>
      <c r="J12" s="85">
        <f aca="true" t="shared" si="2" ref="J12:O12">SUM(J8:J11)</f>
        <v>26345</v>
      </c>
      <c r="K12" s="85">
        <f t="shared" si="2"/>
        <v>4647</v>
      </c>
      <c r="L12" s="85">
        <f t="shared" si="2"/>
        <v>21698</v>
      </c>
      <c r="M12" s="85">
        <f t="shared" si="2"/>
        <v>52162</v>
      </c>
      <c r="N12" s="85">
        <f t="shared" si="2"/>
        <v>5983</v>
      </c>
      <c r="O12" s="85">
        <f t="shared" si="2"/>
        <v>46179</v>
      </c>
      <c r="P12" s="111">
        <f t="shared" si="1"/>
        <v>97.99582463465553</v>
      </c>
    </row>
    <row r="13" spans="1:16" ht="30" customHeight="1">
      <c r="A13" s="85" t="s">
        <v>120</v>
      </c>
      <c r="B13" s="85"/>
      <c r="C13" s="85"/>
      <c r="D13" s="85">
        <v>673</v>
      </c>
      <c r="E13" s="85"/>
      <c r="F13" s="87"/>
      <c r="G13" s="98"/>
      <c r="H13" s="97"/>
      <c r="I13" s="85"/>
      <c r="J13" s="85"/>
      <c r="K13" s="85"/>
      <c r="L13" s="85"/>
      <c r="M13" s="85"/>
      <c r="N13" s="85"/>
      <c r="O13" s="85"/>
      <c r="P13" s="111"/>
    </row>
    <row r="14" spans="1:16" ht="30" customHeight="1">
      <c r="A14" s="85" t="s">
        <v>360</v>
      </c>
      <c r="B14" s="85">
        <f>C14+D14</f>
        <v>15106</v>
      </c>
      <c r="C14" s="85">
        <f>SUM(C8:C12)</f>
        <v>6021</v>
      </c>
      <c r="D14" s="85">
        <f>SUM(D8:D13)</f>
        <v>9085</v>
      </c>
      <c r="E14" s="85">
        <f>SUM(E8:E12)</f>
        <v>54736</v>
      </c>
      <c r="F14" s="85">
        <f>SUM(F8:F12)</f>
        <v>6921</v>
      </c>
      <c r="G14" s="85">
        <f>SUM(G8:G12)</f>
        <v>47815</v>
      </c>
      <c r="H14" s="97">
        <f t="shared" si="0"/>
        <v>262.34608764729245</v>
      </c>
      <c r="I14" s="104" t="s">
        <v>361</v>
      </c>
      <c r="J14" s="105">
        <f>K14+L14</f>
        <v>-11239</v>
      </c>
      <c r="K14" s="105">
        <f>C14-K12</f>
        <v>1374</v>
      </c>
      <c r="L14" s="105">
        <f>D14-L12</f>
        <v>-12613</v>
      </c>
      <c r="M14" s="105">
        <f>E14-M12</f>
        <v>2574</v>
      </c>
      <c r="N14" s="105">
        <f>F14-N12</f>
        <v>938</v>
      </c>
      <c r="O14" s="105">
        <f>G14-O12</f>
        <v>1636</v>
      </c>
      <c r="P14" s="111">
        <f t="shared" si="1"/>
        <v>-122.90239345137468</v>
      </c>
    </row>
    <row r="15" spans="1:16" ht="30" customHeight="1">
      <c r="A15" s="85" t="s">
        <v>362</v>
      </c>
      <c r="B15" s="85">
        <f>C15+D15</f>
        <v>18637</v>
      </c>
      <c r="C15" s="85">
        <v>6031</v>
      </c>
      <c r="D15" s="85">
        <v>12606</v>
      </c>
      <c r="E15" s="85">
        <f>F15+G15</f>
        <v>7397</v>
      </c>
      <c r="F15" s="85">
        <v>7404</v>
      </c>
      <c r="G15" s="96">
        <v>-7</v>
      </c>
      <c r="H15" s="97">
        <f t="shared" si="0"/>
        <v>-60.31013575146215</v>
      </c>
      <c r="I15" s="104" t="s">
        <v>363</v>
      </c>
      <c r="J15" s="105">
        <f>K15+L15</f>
        <v>7398</v>
      </c>
      <c r="K15" s="105">
        <f>K14+C15</f>
        <v>7405</v>
      </c>
      <c r="L15" s="105">
        <f>L14+D15</f>
        <v>-7</v>
      </c>
      <c r="M15" s="105">
        <f>E15+M14</f>
        <v>9971</v>
      </c>
      <c r="N15" s="103">
        <f>F15+N14</f>
        <v>8342</v>
      </c>
      <c r="O15" s="103">
        <f>G15+O14</f>
        <v>1629</v>
      </c>
      <c r="P15" s="111">
        <f t="shared" si="1"/>
        <v>34.77967018113004</v>
      </c>
    </row>
    <row r="16" spans="1:16" ht="19.5" customHeight="1">
      <c r="A16" s="88"/>
      <c r="B16" s="88"/>
      <c r="C16" s="88"/>
      <c r="D16" s="89"/>
      <c r="E16" s="89"/>
      <c r="F16" s="89"/>
      <c r="G16" s="89"/>
      <c r="H16" s="99"/>
      <c r="I16" s="88"/>
      <c r="J16" s="106"/>
      <c r="K16" s="88"/>
      <c r="L16" s="89"/>
      <c r="M16" s="89"/>
      <c r="N16" s="89"/>
      <c r="O16" s="112"/>
      <c r="P16" s="113"/>
    </row>
    <row r="17" ht="15" customHeight="1">
      <c r="G17" s="100"/>
    </row>
    <row r="18" spans="7:14" ht="14.25" customHeight="1">
      <c r="G18" s="100"/>
      <c r="J18" s="107"/>
      <c r="L18" s="100"/>
      <c r="M18" s="100"/>
      <c r="N18" s="100"/>
    </row>
    <row r="20" spans="12:15" ht="14.25" customHeight="1">
      <c r="L20" s="100"/>
      <c r="M20" s="100"/>
      <c r="N20" s="100"/>
      <c r="O20" s="100"/>
    </row>
    <row r="21" ht="14.25" customHeight="1">
      <c r="G21" s="100"/>
    </row>
    <row r="22" spans="12:15" ht="14.25" customHeight="1">
      <c r="L22" s="100"/>
      <c r="M22" s="100"/>
      <c r="N22" s="100"/>
      <c r="O22" s="100"/>
    </row>
    <row r="24" ht="14.25" customHeight="1">
      <c r="K24" s="107">
        <f>M12-J12</f>
        <v>25817</v>
      </c>
    </row>
  </sheetData>
  <sheetProtection/>
  <mergeCells count="12">
    <mergeCell ref="A1:G1"/>
    <mergeCell ref="A2:P2"/>
    <mergeCell ref="A3:B3"/>
    <mergeCell ref="H3:I3"/>
    <mergeCell ref="A4:A7"/>
    <mergeCell ref="H4:H7"/>
    <mergeCell ref="I4:I7"/>
    <mergeCell ref="P4:P7"/>
    <mergeCell ref="B4:D6"/>
    <mergeCell ref="E4:G6"/>
    <mergeCell ref="J4:L6"/>
    <mergeCell ref="M4:O6"/>
  </mergeCells>
  <printOptions horizontalCentered="1" verticalCentered="1"/>
  <pageMargins left="0.11811023622047245" right="0.31496062992125984" top="0.35433070866141736" bottom="0.35433070866141736" header="0.31496062992125984" footer="0.31496062992125984"/>
  <pageSetup errors="blank"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4" sqref="C4"/>
    </sheetView>
  </sheetViews>
  <sheetFormatPr defaultColWidth="9.00390625" defaultRowHeight="14.25"/>
  <cols>
    <col min="1" max="1" width="21.00390625" style="53" customWidth="1"/>
    <col min="2" max="2" width="21.875" style="53" customWidth="1"/>
    <col min="3" max="3" width="23.25390625" style="53" customWidth="1"/>
    <col min="4" max="4" width="22.875" style="53" customWidth="1"/>
    <col min="5" max="5" width="21.625" style="53" customWidth="1"/>
    <col min="6" max="6" width="13.625" style="54" customWidth="1"/>
    <col min="7" max="16384" width="9.00390625" style="54" customWidth="1"/>
  </cols>
  <sheetData>
    <row r="1" ht="18">
      <c r="A1" s="55" t="s">
        <v>364</v>
      </c>
    </row>
    <row r="2" spans="1:5" ht="97.5" customHeight="1">
      <c r="A2" s="56" t="s">
        <v>365</v>
      </c>
      <c r="B2" s="56"/>
      <c r="C2" s="56"/>
      <c r="D2" s="56"/>
      <c r="E2" s="56"/>
    </row>
    <row r="3" spans="1:5" ht="22.5" customHeight="1">
      <c r="A3" s="57" t="s">
        <v>366</v>
      </c>
      <c r="B3" s="58"/>
      <c r="C3" s="59">
        <v>43657</v>
      </c>
      <c r="D3" s="58"/>
      <c r="E3" s="58" t="s">
        <v>3</v>
      </c>
    </row>
    <row r="4" spans="1:5" ht="75.75" customHeight="1">
      <c r="A4" s="60" t="s">
        <v>367</v>
      </c>
      <c r="B4" s="60" t="s">
        <v>368</v>
      </c>
      <c r="C4" s="60" t="s">
        <v>369</v>
      </c>
      <c r="D4" s="60" t="s">
        <v>370</v>
      </c>
      <c r="E4" s="60" t="s">
        <v>371</v>
      </c>
    </row>
    <row r="5" spans="1:5" ht="73.5" customHeight="1">
      <c r="A5" s="61" t="s">
        <v>347</v>
      </c>
      <c r="B5" s="62">
        <f>SUM(B6:B7)</f>
        <v>57631</v>
      </c>
      <c r="C5" s="62">
        <f>SUM(C6:C7)</f>
        <v>81887</v>
      </c>
      <c r="D5" s="62">
        <f>SUM(D6:D7)</f>
        <v>83500</v>
      </c>
      <c r="E5" s="63">
        <f>C5/D5</f>
        <v>0.980682634730539</v>
      </c>
    </row>
    <row r="6" spans="1:5" ht="71.25" customHeight="1">
      <c r="A6" s="61" t="s">
        <v>372</v>
      </c>
      <c r="B6" s="62">
        <v>53538</v>
      </c>
      <c r="C6" s="62">
        <v>73705</v>
      </c>
      <c r="D6" s="62">
        <v>74100</v>
      </c>
      <c r="E6" s="63">
        <f>C6/D6</f>
        <v>0.9946693657219973</v>
      </c>
    </row>
    <row r="7" spans="1:5" ht="78" customHeight="1">
      <c r="A7" s="61" t="s">
        <v>373</v>
      </c>
      <c r="B7" s="62">
        <v>4093</v>
      </c>
      <c r="C7" s="62">
        <v>8182</v>
      </c>
      <c r="D7" s="62">
        <v>9400</v>
      </c>
      <c r="E7" s="63">
        <f>C7/D7</f>
        <v>0.8704255319148936</v>
      </c>
    </row>
  </sheetData>
  <sheetProtection/>
  <autoFilter ref="B6:B7"/>
  <mergeCells count="2">
    <mergeCell ref="A2:E2"/>
    <mergeCell ref="A10:C10"/>
  </mergeCells>
  <printOptions/>
  <pageMargins left="0.7" right="0.7" top="0.75" bottom="0.75" header="0.3" footer="0.3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8" sqref="A8:IV11"/>
    </sheetView>
  </sheetViews>
  <sheetFormatPr defaultColWidth="9.00390625" defaultRowHeight="14.25"/>
  <cols>
    <col min="1" max="1" width="61.875" style="30" customWidth="1"/>
    <col min="2" max="2" width="13.875" style="30" customWidth="1"/>
    <col min="3" max="3" width="48.125" style="30" customWidth="1"/>
    <col min="4" max="16384" width="9.00390625" style="30" customWidth="1"/>
  </cols>
  <sheetData>
    <row r="1" ht="18" customHeight="1">
      <c r="A1" s="31" t="s">
        <v>374</v>
      </c>
    </row>
    <row r="2" spans="1:3" ht="41.25" customHeight="1">
      <c r="A2" s="32" t="s">
        <v>375</v>
      </c>
      <c r="B2" s="33"/>
      <c r="C2" s="33"/>
    </row>
    <row r="3" spans="1:2" ht="19.5" customHeight="1">
      <c r="A3" s="34" t="s">
        <v>366</v>
      </c>
      <c r="B3" s="35">
        <v>43657</v>
      </c>
    </row>
    <row r="4" spans="1:3" s="28" customFormat="1" ht="51" customHeight="1">
      <c r="A4" s="36" t="s">
        <v>376</v>
      </c>
      <c r="B4" s="36" t="s">
        <v>377</v>
      </c>
      <c r="C4" s="37" t="s">
        <v>378</v>
      </c>
    </row>
    <row r="5" spans="1:3" ht="19.5" customHeight="1">
      <c r="A5" s="38" t="s">
        <v>379</v>
      </c>
      <c r="B5" s="39">
        <v>25560</v>
      </c>
      <c r="C5" s="40"/>
    </row>
    <row r="6" spans="1:3" ht="19.5" customHeight="1">
      <c r="A6" s="41" t="s">
        <v>380</v>
      </c>
      <c r="B6" s="39">
        <f>SUM(B7:B7)</f>
        <v>1119</v>
      </c>
      <c r="C6" s="40"/>
    </row>
    <row r="7" spans="1:3" ht="19.5" customHeight="1">
      <c r="A7" s="42" t="s">
        <v>381</v>
      </c>
      <c r="B7" s="43">
        <v>1119</v>
      </c>
      <c r="C7" s="40" t="s">
        <v>382</v>
      </c>
    </row>
    <row r="8" spans="1:3" ht="19.5" customHeight="1">
      <c r="A8" s="41" t="s">
        <v>383</v>
      </c>
      <c r="B8" s="39">
        <f>SUM(B9:B12)</f>
        <v>10581</v>
      </c>
      <c r="C8" s="40"/>
    </row>
    <row r="9" spans="1:3" ht="19.5" customHeight="1">
      <c r="A9" s="42" t="s">
        <v>384</v>
      </c>
      <c r="B9" s="43">
        <v>4134</v>
      </c>
      <c r="C9" s="40" t="s">
        <v>385</v>
      </c>
    </row>
    <row r="10" spans="1:3" ht="19.5" customHeight="1">
      <c r="A10" s="44" t="s">
        <v>386</v>
      </c>
      <c r="B10" s="43">
        <v>2947</v>
      </c>
      <c r="C10" s="40" t="s">
        <v>387</v>
      </c>
    </row>
    <row r="11" spans="1:3" ht="19.5" customHeight="1">
      <c r="A11" s="45" t="s">
        <v>388</v>
      </c>
      <c r="B11" s="43">
        <v>3500</v>
      </c>
      <c r="C11" s="40" t="s">
        <v>387</v>
      </c>
    </row>
    <row r="12" spans="1:3" ht="19.5" customHeight="1">
      <c r="A12" s="42"/>
      <c r="B12" s="43"/>
      <c r="C12" s="40"/>
    </row>
    <row r="13" spans="1:3" ht="33" customHeight="1">
      <c r="A13" s="41" t="s">
        <v>389</v>
      </c>
      <c r="B13" s="39">
        <f>SUM(B14:B20)</f>
        <v>1800</v>
      </c>
      <c r="C13" s="40"/>
    </row>
    <row r="14" spans="1:3" ht="19.5" customHeight="1">
      <c r="A14" s="46" t="s">
        <v>390</v>
      </c>
      <c r="B14" s="43">
        <v>200</v>
      </c>
      <c r="C14" s="40" t="s">
        <v>387</v>
      </c>
    </row>
    <row r="15" spans="1:3" ht="19.5" customHeight="1">
      <c r="A15" s="44" t="s">
        <v>391</v>
      </c>
      <c r="B15" s="43">
        <v>100</v>
      </c>
      <c r="C15" s="40" t="s">
        <v>387</v>
      </c>
    </row>
    <row r="16" spans="1:3" ht="19.5" customHeight="1">
      <c r="A16" s="44" t="s">
        <v>392</v>
      </c>
      <c r="B16" s="43">
        <v>750</v>
      </c>
      <c r="C16" s="40" t="s">
        <v>393</v>
      </c>
    </row>
    <row r="17" spans="1:3" ht="19.5" customHeight="1">
      <c r="A17" s="47" t="s">
        <v>394</v>
      </c>
      <c r="B17" s="43">
        <v>100</v>
      </c>
      <c r="C17" s="40" t="s">
        <v>393</v>
      </c>
    </row>
    <row r="18" spans="1:3" ht="19.5" customHeight="1">
      <c r="A18" s="48" t="s">
        <v>395</v>
      </c>
      <c r="B18" s="43">
        <v>150</v>
      </c>
      <c r="C18" s="40" t="s">
        <v>393</v>
      </c>
    </row>
    <row r="19" spans="1:3" ht="19.5" customHeight="1">
      <c r="A19" s="44" t="s">
        <v>396</v>
      </c>
      <c r="B19" s="43">
        <v>500</v>
      </c>
      <c r="C19" s="40" t="s">
        <v>393</v>
      </c>
    </row>
    <row r="20" spans="1:3" ht="19.5" customHeight="1">
      <c r="A20" s="49"/>
      <c r="B20" s="43"/>
      <c r="C20" s="40"/>
    </row>
    <row r="21" spans="1:3" ht="19.5" customHeight="1">
      <c r="A21" s="41" t="s">
        <v>397</v>
      </c>
      <c r="B21" s="39">
        <f>SUM(B22:B22)</f>
        <v>5500</v>
      </c>
      <c r="C21" s="40"/>
    </row>
    <row r="22" spans="1:3" ht="19.5" customHeight="1">
      <c r="A22" s="40" t="s">
        <v>398</v>
      </c>
      <c r="B22" s="43">
        <v>5500</v>
      </c>
      <c r="C22" s="40" t="s">
        <v>399</v>
      </c>
    </row>
    <row r="23" spans="1:3" ht="19.5" customHeight="1">
      <c r="A23" s="41" t="s">
        <v>400</v>
      </c>
      <c r="B23" s="50">
        <f>SUM(B24:B26)</f>
        <v>6560</v>
      </c>
      <c r="C23" s="40"/>
    </row>
    <row r="24" spans="1:3" ht="19.5" customHeight="1">
      <c r="A24" s="45" t="s">
        <v>401</v>
      </c>
      <c r="B24" s="43">
        <v>400</v>
      </c>
      <c r="C24" s="40" t="s">
        <v>402</v>
      </c>
    </row>
    <row r="25" spans="1:3" ht="19.5" customHeight="1">
      <c r="A25" s="51" t="s">
        <v>403</v>
      </c>
      <c r="B25" s="39">
        <v>6160</v>
      </c>
      <c r="C25" s="52" t="s">
        <v>404</v>
      </c>
    </row>
    <row r="26" spans="1:3" ht="19.5" customHeight="1">
      <c r="A26" s="45"/>
      <c r="B26" s="43"/>
      <c r="C26" s="40"/>
    </row>
    <row r="27" s="29" customFormat="1" ht="13.5"/>
    <row r="28" s="29" customFormat="1" ht="13.5"/>
  </sheetData>
  <sheetProtection/>
  <mergeCells count="1">
    <mergeCell ref="A2:C2"/>
  </mergeCells>
  <printOptions horizontalCentered="1" verticalCentered="1"/>
  <pageMargins left="0.7086614173228347" right="0.7086614173228347" top="0.3145833333333333" bottom="0.19652777777777777" header="0.15694444444444444" footer="0.15694444444444444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showGridLines="0" workbookViewId="0" topLeftCell="A7">
      <selection activeCell="C16" sqref="C16"/>
    </sheetView>
  </sheetViews>
  <sheetFormatPr defaultColWidth="9.00390625" defaultRowHeight="14.25"/>
  <cols>
    <col min="1" max="1" width="34.75390625" style="2" customWidth="1"/>
    <col min="2" max="2" width="11.125" style="3" customWidth="1"/>
    <col min="3" max="3" width="11.125" style="2" customWidth="1"/>
    <col min="4" max="4" width="18.00390625" style="2" customWidth="1"/>
    <col min="5" max="5" width="29.125" style="2" customWidth="1"/>
    <col min="6" max="6" width="7.875" style="3" customWidth="1"/>
    <col min="7" max="7" width="12.75390625" style="3" customWidth="1"/>
    <col min="8" max="8" width="11.75390625" style="2" customWidth="1"/>
    <col min="9" max="9" width="13.00390625" style="2" customWidth="1"/>
    <col min="10" max="16384" width="9.00390625" style="2" customWidth="1"/>
  </cols>
  <sheetData>
    <row r="1" spans="1:9" s="1" customFormat="1" ht="44.25" customHeight="1">
      <c r="A1" s="4" t="s">
        <v>405</v>
      </c>
      <c r="B1" s="4"/>
      <c r="C1" s="4"/>
      <c r="D1" s="4"/>
      <c r="E1" s="4"/>
      <c r="F1" s="4"/>
      <c r="G1" s="4"/>
      <c r="H1" s="4"/>
      <c r="I1" s="4"/>
    </row>
    <row r="2" spans="1:9" s="1" customFormat="1" ht="26.25" customHeight="1">
      <c r="A2" s="5" t="s">
        <v>406</v>
      </c>
      <c r="B2" s="6"/>
      <c r="C2" s="6"/>
      <c r="D2" s="6"/>
      <c r="E2" s="6"/>
      <c r="F2" s="6"/>
      <c r="G2" s="6"/>
      <c r="H2" s="6"/>
      <c r="I2" s="6"/>
    </row>
    <row r="3" spans="1:9" s="1" customFormat="1" ht="34.5" customHeight="1">
      <c r="A3" s="7" t="s">
        <v>407</v>
      </c>
      <c r="B3" s="8"/>
      <c r="C3" s="7"/>
      <c r="D3" s="9">
        <v>43657</v>
      </c>
      <c r="E3" s="7"/>
      <c r="F3" s="8"/>
      <c r="G3" s="8"/>
      <c r="H3" s="7"/>
      <c r="I3" s="7"/>
    </row>
    <row r="4" spans="1:9" ht="30.75" customHeight="1">
      <c r="A4" s="10" t="s">
        <v>408</v>
      </c>
      <c r="B4" s="11"/>
      <c r="C4" s="11"/>
      <c r="D4" s="11"/>
      <c r="E4" s="12" t="s">
        <v>409</v>
      </c>
      <c r="F4" s="12"/>
      <c r="G4" s="12"/>
      <c r="H4" s="12"/>
      <c r="I4" s="12"/>
    </row>
    <row r="5" spans="1:9" ht="30.75" customHeight="1">
      <c r="A5" s="12" t="s">
        <v>410</v>
      </c>
      <c r="B5" s="13" t="s">
        <v>411</v>
      </c>
      <c r="C5" s="13" t="s">
        <v>412</v>
      </c>
      <c r="D5" s="14" t="s">
        <v>413</v>
      </c>
      <c r="E5" s="26" t="s">
        <v>410</v>
      </c>
      <c r="F5" s="26" t="s">
        <v>414</v>
      </c>
      <c r="G5" s="13" t="s">
        <v>411</v>
      </c>
      <c r="H5" s="13" t="s">
        <v>412</v>
      </c>
      <c r="I5" s="14" t="s">
        <v>413</v>
      </c>
    </row>
    <row r="6" spans="1:9" ht="13.5" customHeight="1">
      <c r="A6" s="12"/>
      <c r="B6" s="15"/>
      <c r="C6" s="15"/>
      <c r="D6" s="16"/>
      <c r="E6" s="17"/>
      <c r="F6" s="17"/>
      <c r="G6" s="15"/>
      <c r="H6" s="15"/>
      <c r="I6" s="16"/>
    </row>
    <row r="7" spans="1:9" ht="25.5" customHeight="1">
      <c r="A7" s="12" t="s">
        <v>415</v>
      </c>
      <c r="B7" s="17">
        <v>1</v>
      </c>
      <c r="C7" s="12">
        <v>2</v>
      </c>
      <c r="D7" s="12">
        <v>3</v>
      </c>
      <c r="E7" s="17" t="s">
        <v>415</v>
      </c>
      <c r="F7" s="17"/>
      <c r="G7" s="17">
        <v>4</v>
      </c>
      <c r="H7" s="12">
        <v>5</v>
      </c>
      <c r="I7" s="12">
        <v>6</v>
      </c>
    </row>
    <row r="8" spans="1:9" ht="24.75" customHeight="1">
      <c r="A8" s="18" t="s">
        <v>416</v>
      </c>
      <c r="B8" s="12"/>
      <c r="C8" s="18"/>
      <c r="D8" s="18"/>
      <c r="E8" s="27" t="s">
        <v>417</v>
      </c>
      <c r="F8" s="12">
        <v>12</v>
      </c>
      <c r="G8" s="12"/>
      <c r="H8" s="12">
        <v>11</v>
      </c>
      <c r="I8" s="18"/>
    </row>
    <row r="9" spans="1:9" ht="24.75" customHeight="1">
      <c r="A9" s="18" t="s">
        <v>418</v>
      </c>
      <c r="B9" s="12"/>
      <c r="C9" s="18"/>
      <c r="D9" s="18"/>
      <c r="E9" s="18" t="s">
        <v>419</v>
      </c>
      <c r="F9" s="12">
        <v>13</v>
      </c>
      <c r="G9" s="12"/>
      <c r="H9" s="18"/>
      <c r="I9" s="18"/>
    </row>
    <row r="10" spans="1:9" ht="24.75" customHeight="1">
      <c r="A10" s="18" t="s">
        <v>420</v>
      </c>
      <c r="B10" s="12"/>
      <c r="C10" s="18"/>
      <c r="D10" s="18"/>
      <c r="E10" s="18" t="s">
        <v>421</v>
      </c>
      <c r="F10" s="12">
        <v>14</v>
      </c>
      <c r="G10" s="12"/>
      <c r="H10" s="18"/>
      <c r="I10" s="18"/>
    </row>
    <row r="11" spans="1:9" ht="24.75" customHeight="1">
      <c r="A11" s="18" t="s">
        <v>422</v>
      </c>
      <c r="B11" s="12"/>
      <c r="C11" s="18"/>
      <c r="D11" s="18"/>
      <c r="E11" s="18" t="s">
        <v>423</v>
      </c>
      <c r="F11" s="12">
        <v>15</v>
      </c>
      <c r="G11" s="12"/>
      <c r="H11" s="18"/>
      <c r="I11" s="18"/>
    </row>
    <row r="12" spans="1:9" ht="24.75" customHeight="1">
      <c r="A12" s="19" t="s">
        <v>424</v>
      </c>
      <c r="B12" s="12">
        <v>2059</v>
      </c>
      <c r="C12" s="12">
        <v>229</v>
      </c>
      <c r="D12" s="20">
        <f>(C12-B12)/B12*100</f>
        <v>-88.87809616318602</v>
      </c>
      <c r="E12" s="18" t="s">
        <v>425</v>
      </c>
      <c r="F12" s="12">
        <v>16</v>
      </c>
      <c r="G12" s="12"/>
      <c r="H12" s="18"/>
      <c r="I12" s="18"/>
    </row>
    <row r="13" spans="1:9" ht="24.75" customHeight="1">
      <c r="A13" s="19" t="s">
        <v>426</v>
      </c>
      <c r="B13" s="12"/>
      <c r="C13" s="12"/>
      <c r="D13" s="12"/>
      <c r="E13" s="19" t="s">
        <v>427</v>
      </c>
      <c r="F13" s="12">
        <v>17</v>
      </c>
      <c r="G13" s="12"/>
      <c r="H13" s="12"/>
      <c r="I13" s="12"/>
    </row>
    <row r="14" spans="1:9" ht="24.75" customHeight="1">
      <c r="A14" s="21"/>
      <c r="B14" s="12"/>
      <c r="C14" s="21"/>
      <c r="D14" s="21"/>
      <c r="E14" s="18" t="s">
        <v>428</v>
      </c>
      <c r="F14" s="12">
        <v>18</v>
      </c>
      <c r="G14" s="12"/>
      <c r="H14" s="12"/>
      <c r="I14" s="12"/>
    </row>
    <row r="15" spans="1:9" ht="24.75" customHeight="1">
      <c r="A15" s="12"/>
      <c r="B15" s="12"/>
      <c r="C15" s="12"/>
      <c r="D15" s="12"/>
      <c r="E15" s="18"/>
      <c r="F15" s="12">
        <v>19</v>
      </c>
      <c r="G15" s="12"/>
      <c r="H15" s="18"/>
      <c r="I15" s="18"/>
    </row>
    <row r="16" spans="1:9" ht="24.75" customHeight="1">
      <c r="A16" s="12" t="s">
        <v>429</v>
      </c>
      <c r="B16" s="12">
        <f>SUM(B8:B13)</f>
        <v>2059</v>
      </c>
      <c r="C16" s="12">
        <f>SUM(C8:C13)</f>
        <v>229</v>
      </c>
      <c r="D16" s="20">
        <f>SUM(D8:D13)</f>
        <v>-88.87809616318602</v>
      </c>
      <c r="E16" s="12" t="s">
        <v>430</v>
      </c>
      <c r="F16" s="12">
        <v>20</v>
      </c>
      <c r="G16" s="12">
        <f>G8+G9+G10+G11+G12+G13+G14</f>
        <v>0</v>
      </c>
      <c r="H16" s="12">
        <f>H8+H9+H10+H11+H12+H13+H14</f>
        <v>11</v>
      </c>
      <c r="I16" s="12">
        <f>I8+I9+I10+I11+I12+I13+I14</f>
        <v>0</v>
      </c>
    </row>
    <row r="17" spans="1:9" ht="24.75" customHeight="1">
      <c r="A17" s="19" t="s">
        <v>431</v>
      </c>
      <c r="B17" s="12"/>
      <c r="C17" s="18">
        <v>2059</v>
      </c>
      <c r="D17" s="18">
        <v>0</v>
      </c>
      <c r="E17" s="18" t="s">
        <v>432</v>
      </c>
      <c r="F17" s="12">
        <v>21</v>
      </c>
      <c r="G17" s="12">
        <v>2059</v>
      </c>
      <c r="H17" s="18">
        <f>C18-H16</f>
        <v>2277</v>
      </c>
      <c r="I17" s="12"/>
    </row>
    <row r="18" spans="1:9" ht="24.75" customHeight="1">
      <c r="A18" s="12" t="s">
        <v>433</v>
      </c>
      <c r="B18" s="12">
        <f aca="true" t="shared" si="0" ref="B18:I18">B16+B17</f>
        <v>2059</v>
      </c>
      <c r="C18" s="18">
        <f t="shared" si="0"/>
        <v>2288</v>
      </c>
      <c r="D18" s="20">
        <f t="shared" si="0"/>
        <v>-88.87809616318602</v>
      </c>
      <c r="E18" s="12" t="s">
        <v>434</v>
      </c>
      <c r="F18" s="12">
        <v>22</v>
      </c>
      <c r="G18" s="12">
        <f t="shared" si="0"/>
        <v>2059</v>
      </c>
      <c r="H18" s="18">
        <f t="shared" si="0"/>
        <v>2288</v>
      </c>
      <c r="I18" s="12">
        <f t="shared" si="0"/>
        <v>0</v>
      </c>
    </row>
    <row r="19" spans="1:9" ht="15.75">
      <c r="A19" s="22"/>
      <c r="B19" s="23"/>
      <c r="C19" s="22"/>
      <c r="D19" s="24"/>
      <c r="E19" s="24"/>
      <c r="F19" s="23"/>
      <c r="G19" s="23"/>
      <c r="H19" s="24"/>
      <c r="I19" s="24"/>
    </row>
    <row r="29" ht="13.5">
      <c r="D29" s="25"/>
    </row>
    <row r="31" ht="13.5">
      <c r="D31" s="25"/>
    </row>
    <row r="32" ht="13.5">
      <c r="D32" s="25"/>
    </row>
  </sheetData>
  <sheetProtection/>
  <mergeCells count="13">
    <mergeCell ref="A1:I1"/>
    <mergeCell ref="A2:I2"/>
    <mergeCell ref="A4:D4"/>
    <mergeCell ref="E4:I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31496062992125984" right="0.31496062992125984" top="0.35433070866141736" bottom="0.35433070866141736" header="0.31496062992125984" footer="0.31496062992125984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gxxc</cp:lastModifiedBy>
  <cp:lastPrinted>2019-07-09T09:00:05Z</cp:lastPrinted>
  <dcterms:created xsi:type="dcterms:W3CDTF">2004-02-11T20:22:48Z</dcterms:created>
  <dcterms:modified xsi:type="dcterms:W3CDTF">2022-05-11T17:34:17Z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