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表一" sheetId="21" r:id="rId1"/>
    <sheet name="表二" sheetId="17" r:id="rId2"/>
    <sheet name="表三 " sheetId="24" r:id="rId3"/>
    <sheet name="表四" sheetId="19" r:id="rId4"/>
    <sheet name="表五" sheetId="20" r:id="rId5"/>
    <sheet name="表六 " sheetId="27" r:id="rId6"/>
    <sheet name="表七" sheetId="25" r:id="rId7"/>
    <sheet name="表八" sheetId="28" r:id="rId8"/>
    <sheet name="表九" sheetId="29" r:id="rId9"/>
    <sheet name="表十" sheetId="30" r:id="rId10"/>
  </sheets>
  <externalReferences>
    <externalReference r:id="rId11"/>
    <externalReference r:id="rId12"/>
  </externalReferences>
  <definedNames>
    <definedName name="_xlnm.Print_Area" localSheetId="1">表二!$A$1:$H$76</definedName>
    <definedName name="_xlnm.Print_Area" localSheetId="6">表七!$A$1:$E$7</definedName>
    <definedName name="_xlnm.Print_Area" localSheetId="2">'表三 '!$A$1:$H$33</definedName>
    <definedName name="_xlnm.Print_Area" hidden="1">#N/A</definedName>
    <definedName name="_xlnm.Print_Titles" localSheetId="1">表二!$1:$5</definedName>
    <definedName name="_xlnm.Print_Titles" localSheetId="2">'表三 '!$1:$6</definedName>
    <definedName name="_xlnm.Print_Titles" localSheetId="3">表四!$1:$4</definedName>
    <definedName name="_xlnm.Print_Titles" localSheetId="4">表五!$1:$6</definedName>
    <definedName name="_xlnm.Print_Titles" localSheetId="0">表一!$1:$5</definedName>
    <definedName name="_xlnm.Print_Titles" hidden="1">#N/A</definedName>
    <definedName name="地区名称" localSheetId="2">#REF!</definedName>
    <definedName name="地区名称">#REF!</definedName>
    <definedName name="_xlnm._FilterDatabase" localSheetId="6" hidden="1">表七!$B$6:$B$7</definedName>
  </definedNames>
  <calcPr calcId="144525" fullCalcOnLoad="1"/>
</workbook>
</file>

<file path=xl/sharedStrings.xml><?xml version="1.0" encoding="utf-8"?>
<sst xmlns="http://schemas.openxmlformats.org/spreadsheetml/2006/main" count="523" uniqueCount="462">
  <si>
    <t>附表一：</t>
  </si>
  <si>
    <t>融安县2020年财政收入完成情况表</t>
  </si>
  <si>
    <t>编制单位：融安县财政局</t>
  </si>
  <si>
    <t>单位：万元</t>
  </si>
  <si>
    <r>
      <t xml:space="preserve">      </t>
    </r>
    <r>
      <rPr>
        <b/>
        <sz val="14"/>
        <rFont val="宋体"/>
        <charset val="134"/>
      </rPr>
      <t>项</t>
    </r>
    <r>
      <rPr>
        <b/>
        <sz val="14"/>
        <rFont val="Times New Roman"/>
        <family val="1"/>
        <charset val="0"/>
      </rPr>
      <t xml:space="preserve">          </t>
    </r>
    <r>
      <rPr>
        <b/>
        <sz val="14"/>
        <rFont val="宋体"/>
        <charset val="134"/>
      </rPr>
      <t>目</t>
    </r>
  </si>
  <si>
    <r>
      <t>2020</t>
    </r>
    <r>
      <rPr>
        <b/>
        <sz val="14"/>
        <rFont val="宋体"/>
        <charset val="134"/>
      </rPr>
      <t>年
年初预算</t>
    </r>
  </si>
  <si>
    <r>
      <t>2020</t>
    </r>
    <r>
      <rPr>
        <b/>
        <sz val="14"/>
        <rFont val="宋体"/>
        <charset val="134"/>
      </rPr>
      <t>年
年调整预算数</t>
    </r>
  </si>
  <si>
    <r>
      <t>2020</t>
    </r>
    <r>
      <rPr>
        <b/>
        <sz val="14"/>
        <rFont val="宋体"/>
        <charset val="134"/>
      </rPr>
      <t>年决算数</t>
    </r>
  </si>
  <si>
    <t>金额</t>
  </si>
  <si>
    <r>
      <t>完成预算％</t>
    </r>
    <r>
      <rPr>
        <sz val="14"/>
        <rFont val="Times New Roman"/>
        <family val="1"/>
        <charset val="0"/>
      </rPr>
      <t xml:space="preserve"> </t>
    </r>
  </si>
  <si>
    <t>完成调整预算</t>
  </si>
  <si>
    <r>
      <t>2019</t>
    </r>
    <r>
      <rPr>
        <b/>
        <sz val="14"/>
        <rFont val="宋体"/>
        <charset val="134"/>
      </rPr>
      <t>年完成数</t>
    </r>
  </si>
  <si>
    <r>
      <t>比上年增减</t>
    </r>
    <r>
      <rPr>
        <b/>
        <sz val="14"/>
        <rFont val="Times New Roman"/>
        <family val="1"/>
        <charset val="0"/>
      </rPr>
      <t>%</t>
    </r>
  </si>
  <si>
    <t>一般公共财政预算收入</t>
  </si>
  <si>
    <t>（一）税收收入</t>
  </si>
  <si>
    <r>
      <t>1</t>
    </r>
    <r>
      <rPr>
        <sz val="12"/>
        <rFont val="宋体"/>
        <charset val="134"/>
      </rPr>
      <t>、增值税</t>
    </r>
  </si>
  <si>
    <r>
      <t>2</t>
    </r>
    <r>
      <rPr>
        <sz val="12"/>
        <rFont val="宋体"/>
        <charset val="134"/>
      </rPr>
      <t>、企业所得税</t>
    </r>
  </si>
  <si>
    <r>
      <t>3</t>
    </r>
    <r>
      <rPr>
        <sz val="12"/>
        <rFont val="宋体"/>
        <charset val="134"/>
      </rPr>
      <t>、个人所得税</t>
    </r>
  </si>
  <si>
    <r>
      <t>4</t>
    </r>
    <r>
      <rPr>
        <sz val="12"/>
        <rFont val="宋体"/>
        <charset val="134"/>
      </rPr>
      <t>、资源税</t>
    </r>
  </si>
  <si>
    <r>
      <t>5</t>
    </r>
    <r>
      <rPr>
        <sz val="12"/>
        <rFont val="宋体"/>
        <charset val="134"/>
      </rPr>
      <t>、城市维护建设税</t>
    </r>
  </si>
  <si>
    <r>
      <t>6</t>
    </r>
    <r>
      <rPr>
        <sz val="12"/>
        <rFont val="宋体"/>
        <charset val="134"/>
      </rPr>
      <t>、房产税</t>
    </r>
  </si>
  <si>
    <r>
      <t>7</t>
    </r>
    <r>
      <rPr>
        <sz val="12"/>
        <rFont val="宋体"/>
        <charset val="134"/>
      </rPr>
      <t>、印花税</t>
    </r>
  </si>
  <si>
    <r>
      <t>8</t>
    </r>
    <r>
      <rPr>
        <sz val="12"/>
        <rFont val="宋体"/>
        <charset val="134"/>
      </rPr>
      <t>、城镇土地使用税</t>
    </r>
  </si>
  <si>
    <r>
      <t>9</t>
    </r>
    <r>
      <rPr>
        <sz val="12"/>
        <rFont val="宋体"/>
        <charset val="134"/>
      </rPr>
      <t>、土地增值税</t>
    </r>
  </si>
  <si>
    <r>
      <t>10</t>
    </r>
    <r>
      <rPr>
        <sz val="12"/>
        <rFont val="宋体"/>
        <charset val="134"/>
      </rPr>
      <t>、车船税和牌照税</t>
    </r>
  </si>
  <si>
    <r>
      <t>11</t>
    </r>
    <r>
      <rPr>
        <sz val="12"/>
        <rFont val="宋体"/>
        <charset val="134"/>
      </rPr>
      <t>、耕地占用税</t>
    </r>
  </si>
  <si>
    <r>
      <t>12</t>
    </r>
    <r>
      <rPr>
        <sz val="12"/>
        <rFont val="宋体"/>
        <charset val="134"/>
      </rPr>
      <t>、环境保护税（</t>
    </r>
    <r>
      <rPr>
        <sz val="12"/>
        <rFont val="Times New Roman"/>
        <family val="1"/>
        <charset val="0"/>
      </rPr>
      <t>70%</t>
    </r>
    <r>
      <rPr>
        <sz val="12"/>
        <rFont val="宋体"/>
        <charset val="134"/>
      </rPr>
      <t>）</t>
    </r>
  </si>
  <si>
    <r>
      <t>13</t>
    </r>
    <r>
      <rPr>
        <sz val="12"/>
        <rFont val="宋体"/>
        <charset val="134"/>
      </rPr>
      <t>、契税</t>
    </r>
  </si>
  <si>
    <t>（二）非税收入</t>
  </si>
  <si>
    <r>
      <t>14</t>
    </r>
    <r>
      <rPr>
        <sz val="12"/>
        <rFont val="宋体"/>
        <charset val="134"/>
      </rPr>
      <t>、国有资源（资产）有偿使用收入</t>
    </r>
  </si>
  <si>
    <r>
      <t>15</t>
    </r>
    <r>
      <rPr>
        <sz val="12"/>
        <rFont val="宋体"/>
        <charset val="134"/>
      </rPr>
      <t>、行政性收费收入</t>
    </r>
  </si>
  <si>
    <r>
      <t>16</t>
    </r>
    <r>
      <rPr>
        <sz val="12"/>
        <rFont val="宋体"/>
        <charset val="134"/>
      </rPr>
      <t>、罚没收入</t>
    </r>
  </si>
  <si>
    <r>
      <t>17</t>
    </r>
    <r>
      <rPr>
        <sz val="12"/>
        <rFont val="宋体"/>
        <charset val="134"/>
      </rPr>
      <t>、专项收入</t>
    </r>
  </si>
  <si>
    <r>
      <t xml:space="preserve">     </t>
    </r>
    <r>
      <rPr>
        <sz val="12"/>
        <rFont val="宋体"/>
        <charset val="134"/>
      </rPr>
      <t>教育附加</t>
    </r>
  </si>
  <si>
    <r>
      <t xml:space="preserve">      </t>
    </r>
    <r>
      <rPr>
        <sz val="12"/>
        <color indexed="8"/>
        <rFont val="宋体"/>
        <charset val="134"/>
      </rPr>
      <t>地方教育附加收入</t>
    </r>
  </si>
  <si>
    <r>
      <t xml:space="preserve">     </t>
    </r>
    <r>
      <rPr>
        <sz val="12"/>
        <rFont val="宋体"/>
        <charset val="134"/>
      </rPr>
      <t>残疾人就业保障金</t>
    </r>
  </si>
  <si>
    <t>水利建设专项收入</t>
  </si>
  <si>
    <r>
      <t xml:space="preserve">     </t>
    </r>
    <r>
      <rPr>
        <sz val="12"/>
        <rFont val="宋体"/>
        <charset val="134"/>
      </rPr>
      <t>森林植被</t>
    </r>
    <r>
      <rPr>
        <sz val="12"/>
        <rFont val="Times New Roman"/>
        <family val="1"/>
        <charset val="0"/>
      </rPr>
      <t xml:space="preserve"> </t>
    </r>
    <r>
      <rPr>
        <sz val="12"/>
        <rFont val="宋体"/>
        <charset val="134"/>
      </rPr>
      <t>恢复费</t>
    </r>
  </si>
  <si>
    <r>
      <t>18</t>
    </r>
    <r>
      <rPr>
        <sz val="12"/>
        <rFont val="宋体"/>
        <charset val="134"/>
      </rPr>
      <t>、政府住房基金收入</t>
    </r>
  </si>
  <si>
    <r>
      <t>19</t>
    </r>
    <r>
      <rPr>
        <sz val="12"/>
        <rFont val="宋体"/>
        <charset val="134"/>
      </rPr>
      <t>、捐赠收入</t>
    </r>
  </si>
  <si>
    <r>
      <t>20</t>
    </r>
    <r>
      <rPr>
        <sz val="12"/>
        <rFont val="宋体"/>
        <charset val="134"/>
      </rPr>
      <t>、其他收入</t>
    </r>
  </si>
  <si>
    <t>上划中央收入</t>
  </si>
  <si>
    <r>
      <t xml:space="preserve">   1</t>
    </r>
    <r>
      <rPr>
        <sz val="12"/>
        <rFont val="宋体"/>
        <charset val="134"/>
      </rPr>
      <t>、上划增值税</t>
    </r>
  </si>
  <si>
    <r>
      <t>2</t>
    </r>
    <r>
      <rPr>
        <sz val="12"/>
        <rFont val="宋体"/>
        <charset val="134"/>
      </rPr>
      <t>、上划消费税</t>
    </r>
    <r>
      <rPr>
        <sz val="12"/>
        <rFont val="Times New Roman"/>
        <family val="1"/>
        <charset val="0"/>
      </rPr>
      <t>(100%)</t>
    </r>
  </si>
  <si>
    <r>
      <t>3</t>
    </r>
    <r>
      <rPr>
        <sz val="12"/>
        <rFont val="宋体"/>
        <charset val="134"/>
      </rPr>
      <t>、上划企业所得税</t>
    </r>
    <r>
      <rPr>
        <sz val="12"/>
        <rFont val="Times New Roman"/>
        <family val="1"/>
        <charset val="0"/>
      </rPr>
      <t>(60%)</t>
    </r>
  </si>
  <si>
    <r>
      <t xml:space="preserve"> 4</t>
    </r>
    <r>
      <rPr>
        <sz val="12"/>
        <rFont val="宋体"/>
        <charset val="134"/>
      </rPr>
      <t>、上划个人所得税</t>
    </r>
    <r>
      <rPr>
        <sz val="12"/>
        <rFont val="Times New Roman"/>
        <family val="1"/>
        <charset val="0"/>
      </rPr>
      <t>(60%)</t>
    </r>
  </si>
  <si>
    <t>上划自治区收入</t>
  </si>
  <si>
    <r>
      <t>2</t>
    </r>
    <r>
      <rPr>
        <sz val="12"/>
        <rFont val="宋体"/>
        <charset val="134"/>
      </rPr>
      <t>、上划企业所得税</t>
    </r>
    <r>
      <rPr>
        <sz val="12"/>
        <rFont val="Times New Roman"/>
        <family val="1"/>
        <charset val="0"/>
      </rPr>
      <t>(10%)</t>
    </r>
  </si>
  <si>
    <r>
      <t>3</t>
    </r>
    <r>
      <rPr>
        <sz val="12"/>
        <rFont val="宋体"/>
        <charset val="134"/>
      </rPr>
      <t>、上划个人所得税</t>
    </r>
    <r>
      <rPr>
        <sz val="12"/>
        <rFont val="Times New Roman"/>
        <family val="1"/>
        <charset val="0"/>
      </rPr>
      <t>(15%)</t>
    </r>
  </si>
  <si>
    <r>
      <t>4</t>
    </r>
    <r>
      <rPr>
        <sz val="12"/>
        <rFont val="宋体"/>
        <charset val="134"/>
      </rPr>
      <t>、环境保护税</t>
    </r>
    <r>
      <rPr>
        <sz val="12"/>
        <rFont val="Times New Roman"/>
        <family val="1"/>
        <charset val="0"/>
      </rPr>
      <t>(30%)</t>
    </r>
  </si>
  <si>
    <t>当年财政收入总计</t>
  </si>
  <si>
    <r>
      <t>其中</t>
    </r>
    <r>
      <rPr>
        <sz val="12"/>
        <rFont val="Times New Roman"/>
        <family val="1"/>
        <charset val="0"/>
      </rPr>
      <t xml:space="preserve">: </t>
    </r>
    <r>
      <rPr>
        <sz val="12"/>
        <rFont val="宋体"/>
        <charset val="134"/>
      </rPr>
      <t>税务部门组织收入</t>
    </r>
  </si>
  <si>
    <t xml:space="preserve">    财政部门组织收入</t>
  </si>
  <si>
    <t>附表二：</t>
  </si>
  <si>
    <t>融安县2020年财政收支决算总表</t>
  </si>
  <si>
    <r>
      <t>编制单位：融安县财政局</t>
    </r>
    <r>
      <rPr>
        <sz val="12"/>
        <rFont val="Times New Roman"/>
        <family val="1"/>
        <charset val="0"/>
      </rPr>
      <t xml:space="preserve">                                    2020</t>
    </r>
    <r>
      <rPr>
        <sz val="12"/>
        <rFont val="宋体"/>
        <charset val="134"/>
      </rPr>
      <t>年</t>
    </r>
    <r>
      <rPr>
        <sz val="12"/>
        <rFont val="Times New Roman"/>
        <family val="1"/>
        <charset val="0"/>
      </rPr>
      <t>7</t>
    </r>
    <r>
      <rPr>
        <sz val="12"/>
        <rFont val="宋体"/>
        <charset val="134"/>
      </rPr>
      <t>月</t>
    </r>
    <r>
      <rPr>
        <sz val="12"/>
        <rFont val="Times New Roman"/>
        <family val="1"/>
        <charset val="0"/>
      </rPr>
      <t>11</t>
    </r>
    <r>
      <rPr>
        <sz val="12"/>
        <rFont val="宋体"/>
        <charset val="134"/>
      </rPr>
      <t>日</t>
    </r>
  </si>
  <si>
    <r>
      <t>预</t>
    </r>
    <r>
      <rPr>
        <b/>
        <sz val="14"/>
        <rFont val="Times New Roman"/>
        <family val="1"/>
        <charset val="0"/>
      </rPr>
      <t xml:space="preserve">   </t>
    </r>
    <r>
      <rPr>
        <b/>
        <sz val="14"/>
        <rFont val="宋体"/>
        <charset val="134"/>
      </rPr>
      <t>算</t>
    </r>
    <r>
      <rPr>
        <b/>
        <sz val="14"/>
        <rFont val="Times New Roman"/>
        <family val="1"/>
        <charset val="0"/>
      </rPr>
      <t xml:space="preserve">   </t>
    </r>
    <r>
      <rPr>
        <b/>
        <sz val="14"/>
        <rFont val="宋体"/>
        <charset val="134"/>
      </rPr>
      <t>科</t>
    </r>
    <r>
      <rPr>
        <b/>
        <sz val="14"/>
        <rFont val="Times New Roman"/>
        <family val="1"/>
        <charset val="0"/>
      </rPr>
      <t xml:space="preserve">   </t>
    </r>
    <r>
      <rPr>
        <b/>
        <sz val="14"/>
        <rFont val="宋体"/>
        <charset val="134"/>
      </rPr>
      <t>目</t>
    </r>
  </si>
  <si>
    <r>
      <t>2019</t>
    </r>
    <r>
      <rPr>
        <b/>
        <sz val="14"/>
        <rFont val="宋体"/>
        <charset val="134"/>
      </rPr>
      <t>年
决算收入</t>
    </r>
  </si>
  <si>
    <r>
      <t>2020</t>
    </r>
    <r>
      <rPr>
        <b/>
        <sz val="14"/>
        <rFont val="宋体"/>
        <charset val="134"/>
      </rPr>
      <t>年决算收入</t>
    </r>
  </si>
  <si>
    <t>比上年增减%</t>
  </si>
  <si>
    <r>
      <t>2019</t>
    </r>
    <r>
      <rPr>
        <b/>
        <sz val="14"/>
        <rFont val="宋体"/>
        <charset val="134"/>
      </rPr>
      <t>年
决算支出</t>
    </r>
  </si>
  <si>
    <r>
      <t>2020</t>
    </r>
    <r>
      <rPr>
        <b/>
        <sz val="14"/>
        <rFont val="宋体"/>
        <charset val="134"/>
      </rPr>
      <t>年
决算支出</t>
    </r>
  </si>
  <si>
    <t>1、增值税</t>
  </si>
  <si>
    <t>一、一般公共服务支出</t>
  </si>
  <si>
    <t>二 、国防支出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</si>
  <si>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</si>
  <si>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</si>
  <si>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</si>
  <si>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</si>
  <si>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</si>
  <si>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</si>
  <si>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</si>
  <si>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</si>
  <si>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r>
      <t>10</t>
    </r>
    <r>
      <rPr>
        <sz val="12"/>
        <rFont val="宋体"/>
        <charset val="134"/>
      </rPr>
      <t>、车船使用和牌照税</t>
    </r>
  </si>
  <si>
    <t>十二、农林水支出</t>
  </si>
  <si>
    <t>十三、交通运输支出</t>
  </si>
  <si>
    <r>
      <t>12</t>
    </r>
    <r>
      <rPr>
        <sz val="12"/>
        <rFont val="宋体"/>
        <charset val="134"/>
      </rPr>
      <t>、契税</t>
    </r>
  </si>
  <si>
    <t>十四、资源勘探信息等支出</t>
  </si>
  <si>
    <r>
      <t>13</t>
    </r>
    <r>
      <rPr>
        <sz val="12"/>
        <rFont val="宋体"/>
        <charset val="134"/>
      </rPr>
      <t>、环境保护税</t>
    </r>
  </si>
  <si>
    <t>十五、商业服务业等支出</t>
  </si>
  <si>
    <r>
      <t xml:space="preserve"> 14</t>
    </r>
    <r>
      <rPr>
        <sz val="12"/>
        <rFont val="宋体"/>
        <charset val="134"/>
      </rPr>
      <t>、国有资源（产</t>
    </r>
    <r>
      <rPr>
        <sz val="12"/>
        <rFont val="Times New Roman"/>
        <family val="1"/>
        <charset val="0"/>
      </rPr>
      <t>)</t>
    </r>
    <r>
      <rPr>
        <sz val="12"/>
        <rFont val="宋体"/>
        <charset val="134"/>
      </rPr>
      <t>有偿使用收入</t>
    </r>
  </si>
  <si>
    <t>十六、金融支出支出</t>
  </si>
  <si>
    <t>十七、援助其他地区支出</t>
  </si>
  <si>
    <t>十八、  自然资源海洋气象等支出</t>
  </si>
  <si>
    <t>十九、住房保障支出</t>
  </si>
  <si>
    <r>
      <t xml:space="preserve">          </t>
    </r>
    <r>
      <rPr>
        <sz val="11"/>
        <rFont val="宋体"/>
        <charset val="134"/>
      </rPr>
      <t>教育附加</t>
    </r>
  </si>
  <si>
    <t>二十、粮油物资储备支出</t>
  </si>
  <si>
    <r>
      <t xml:space="preserve">          </t>
    </r>
    <r>
      <rPr>
        <sz val="11"/>
        <rFont val="宋体"/>
        <charset val="134"/>
      </rPr>
      <t>地方教育附加收入</t>
    </r>
  </si>
  <si>
    <t>二十一、灾害防治及应急管理支出</t>
  </si>
  <si>
    <r>
      <t xml:space="preserve">          </t>
    </r>
    <r>
      <rPr>
        <sz val="11"/>
        <rFont val="宋体"/>
        <charset val="134"/>
      </rPr>
      <t>残疾人就业保障金</t>
    </r>
  </si>
  <si>
    <t>二十二、债务付息支出</t>
  </si>
  <si>
    <r>
      <t xml:space="preserve">         </t>
    </r>
    <r>
      <rPr>
        <sz val="11"/>
        <rFont val="宋体"/>
        <charset val="134"/>
      </rPr>
      <t>森林植被恢复费</t>
    </r>
  </si>
  <si>
    <t>二十三、债务发行费支出</t>
  </si>
  <si>
    <t>二十四、其他支出</t>
  </si>
  <si>
    <t>二十五、预备费</t>
  </si>
  <si>
    <t>一般公共财政预算收入合计</t>
  </si>
  <si>
    <t>上级补助收入</t>
  </si>
  <si>
    <r>
      <t xml:space="preserve">   </t>
    </r>
    <r>
      <rPr>
        <b/>
        <sz val="12"/>
        <rFont val="宋体"/>
        <charset val="134"/>
      </rPr>
      <t>返还性收入</t>
    </r>
  </si>
  <si>
    <r>
      <t xml:space="preserve">     </t>
    </r>
    <r>
      <rPr>
        <sz val="12"/>
        <rFont val="宋体"/>
        <charset val="134"/>
      </rPr>
      <t>增值税和消费税税收返还收入</t>
    </r>
    <r>
      <rPr>
        <sz val="12"/>
        <rFont val="Times New Roman"/>
        <family val="1"/>
        <charset val="0"/>
      </rPr>
      <t xml:space="preserve"> </t>
    </r>
  </si>
  <si>
    <r>
      <t xml:space="preserve">     </t>
    </r>
    <r>
      <rPr>
        <sz val="12"/>
        <rFont val="宋体"/>
        <charset val="134"/>
      </rPr>
      <t>所得税基数返还收入</t>
    </r>
  </si>
  <si>
    <r>
      <t xml:space="preserve">     </t>
    </r>
    <r>
      <rPr>
        <sz val="12"/>
        <rFont val="宋体"/>
        <charset val="134"/>
      </rPr>
      <t>成品油价格和税费改革税收返还收入</t>
    </r>
  </si>
  <si>
    <r>
      <t xml:space="preserve">     </t>
    </r>
    <r>
      <rPr>
        <sz val="12"/>
        <rFont val="宋体"/>
        <charset val="134"/>
      </rPr>
      <t>其他税收返还收入</t>
    </r>
  </si>
  <si>
    <t>一般公共预算支出合计</t>
  </si>
  <si>
    <r>
      <t xml:space="preserve">   </t>
    </r>
    <r>
      <rPr>
        <b/>
        <sz val="12"/>
        <rFont val="宋体"/>
        <charset val="134"/>
      </rPr>
      <t>一般性转移支付收入</t>
    </r>
  </si>
  <si>
    <r>
      <t xml:space="preserve"> </t>
    </r>
    <r>
      <rPr>
        <b/>
        <sz val="12"/>
        <rFont val="宋体"/>
        <charset val="134"/>
      </rPr>
      <t>上解上级支出</t>
    </r>
  </si>
  <si>
    <t xml:space="preserve">    体制补助收入</t>
  </si>
  <si>
    <r>
      <t xml:space="preserve">    </t>
    </r>
    <r>
      <rPr>
        <sz val="12"/>
        <rFont val="宋体"/>
        <charset val="134"/>
      </rPr>
      <t>体制上解支出</t>
    </r>
  </si>
  <si>
    <t xml:space="preserve">    均衡性转移支付收入</t>
  </si>
  <si>
    <r>
      <t xml:space="preserve">    </t>
    </r>
    <r>
      <rPr>
        <sz val="12"/>
        <rFont val="宋体"/>
        <charset val="134"/>
      </rPr>
      <t>出口退税专项上解支出</t>
    </r>
  </si>
  <si>
    <t xml:space="preserve">    县级基本财力保障机制奖补资金收入</t>
  </si>
  <si>
    <r>
      <t xml:space="preserve">    </t>
    </r>
    <r>
      <rPr>
        <sz val="12"/>
        <rFont val="宋体"/>
        <charset val="134"/>
      </rPr>
      <t>专项上解支出</t>
    </r>
  </si>
  <si>
    <t xml:space="preserve">    结算补助收入</t>
  </si>
  <si>
    <t xml:space="preserve">    资源枯竭型城市转移支付补助收入</t>
  </si>
  <si>
    <t>债务还本支出</t>
  </si>
  <si>
    <t xml:space="preserve">    成品油税费改革转移支付补助收入</t>
  </si>
  <si>
    <t xml:space="preserve">    地方政府一般债券还本支出</t>
  </si>
  <si>
    <t xml:space="preserve">    基层公检法司转移支付收入</t>
  </si>
  <si>
    <t xml:space="preserve">    城乡义务教育转移支付收入</t>
  </si>
  <si>
    <t xml:space="preserve">    基本养老金转移支付收入</t>
  </si>
  <si>
    <t>补充预算稳定调节基金</t>
  </si>
  <si>
    <t xml:space="preserve">    城乡居民医疗保险转移支付收入</t>
  </si>
  <si>
    <t xml:space="preserve">    农村综合改革转移支付收入</t>
  </si>
  <si>
    <t>支出合计</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</si>
  <si>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</si>
  <si>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</si>
  <si>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</si>
  <si>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</si>
  <si>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</si>
  <si>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贫困地区转移支付收入</t>
  </si>
  <si>
    <t xml:space="preserve">    公共安全共同财政事权转移支付收入  </t>
  </si>
  <si>
    <t xml:space="preserve">    教育共同财政事权转移支付收入  </t>
  </si>
  <si>
    <t xml:space="preserve">    文化旅游体育与传媒共同财政事权转移支付收入  </t>
  </si>
  <si>
    <t xml:space="preserve">    社会保障和就业共同财政事权转移支付收入  </t>
  </si>
  <si>
    <t xml:space="preserve">    卫生健康共同财政事权转移支付收入  </t>
  </si>
  <si>
    <t xml:space="preserve">    节能环保共同财政事权转移支付收入  </t>
  </si>
  <si>
    <t xml:space="preserve">    农林水共同财政事权转移支付收入  </t>
  </si>
  <si>
    <t xml:space="preserve">    交通运输共同财政事权转移支付收入  </t>
  </si>
  <si>
    <t xml:space="preserve">    住房保障共同财政事权转移支付收入  </t>
  </si>
  <si>
    <t xml:space="preserve">    灾害防治及应急管理共同财政事权转移支付收入</t>
  </si>
  <si>
    <t xml:space="preserve">    其他共同财政事权转移支付收入  </t>
  </si>
  <si>
    <t xml:space="preserve">    其他一般性转移支付收入</t>
  </si>
  <si>
    <t xml:space="preserve">  专项转移支付收入</t>
  </si>
  <si>
    <t>一般债券转贷收入</t>
  </si>
  <si>
    <t>上年结余结转</t>
  </si>
  <si>
    <t>年终结余</t>
  </si>
  <si>
    <r>
      <t xml:space="preserve">   </t>
    </r>
    <r>
      <rPr>
        <sz val="12"/>
        <rFont val="宋体"/>
        <charset val="134"/>
      </rPr>
      <t>其中</t>
    </r>
    <r>
      <rPr>
        <sz val="12"/>
        <rFont val="Times New Roman"/>
        <family val="1"/>
        <charset val="0"/>
      </rPr>
      <t>:</t>
    </r>
    <r>
      <rPr>
        <sz val="12"/>
        <rFont val="宋体"/>
        <charset val="134"/>
      </rPr>
      <t>净结余</t>
    </r>
  </si>
  <si>
    <t>减：结转下年支出</t>
  </si>
  <si>
    <t>调入资金</t>
  </si>
  <si>
    <t>净结余</t>
  </si>
  <si>
    <t xml:space="preserve">调入预算稳定调节基金 </t>
  </si>
  <si>
    <r>
      <t>收</t>
    </r>
    <r>
      <rPr>
        <b/>
        <sz val="14"/>
        <rFont val="Times New Roman"/>
        <family val="1"/>
        <charset val="0"/>
      </rPr>
      <t xml:space="preserve"> </t>
    </r>
    <r>
      <rPr>
        <b/>
        <sz val="14"/>
        <rFont val="宋体"/>
        <charset val="134"/>
      </rPr>
      <t>入</t>
    </r>
    <r>
      <rPr>
        <b/>
        <sz val="14"/>
        <rFont val="Times New Roman"/>
        <family val="1"/>
        <charset val="0"/>
      </rPr>
      <t xml:space="preserve"> </t>
    </r>
    <r>
      <rPr>
        <b/>
        <sz val="14"/>
        <rFont val="宋体"/>
        <charset val="134"/>
      </rPr>
      <t>总</t>
    </r>
    <r>
      <rPr>
        <b/>
        <sz val="14"/>
        <rFont val="Times New Roman"/>
        <family val="1"/>
        <charset val="0"/>
      </rPr>
      <t xml:space="preserve"> </t>
    </r>
    <r>
      <rPr>
        <b/>
        <sz val="14"/>
        <rFont val="宋体"/>
        <charset val="134"/>
      </rPr>
      <t>计</t>
    </r>
  </si>
  <si>
    <t>支 出 总 计</t>
  </si>
  <si>
    <t>附表三：</t>
  </si>
  <si>
    <t>融安县2020年公共财政决算支出明细表</t>
  </si>
  <si>
    <t>融安县财政局编                                                                                                    单位：万元</t>
  </si>
  <si>
    <t>项    目</t>
  </si>
  <si>
    <t>2019年决算数</t>
  </si>
  <si>
    <t>2020年预算数</t>
  </si>
  <si>
    <t>2020年调整预算数</t>
  </si>
  <si>
    <t>2020年决算数</t>
  </si>
  <si>
    <t>完成调整预算数(%)</t>
  </si>
  <si>
    <t>比上年       增减（%）</t>
  </si>
  <si>
    <t>备                          注</t>
  </si>
  <si>
    <t xml:space="preserve">公共财政预算支出合计
</t>
  </si>
  <si>
    <t>基本支出包括：人员工资、商品服务、对个人和家庭补助等刚性支出</t>
  </si>
  <si>
    <r>
      <t xml:space="preserve">201 </t>
    </r>
    <r>
      <rPr>
        <b/>
        <sz val="12"/>
        <rFont val="黑体"/>
        <family val="3"/>
        <charset val="134"/>
      </rPr>
      <t>一般公共服务</t>
    </r>
    <r>
      <rPr>
        <b/>
        <sz val="12"/>
        <rFont val="黑体"/>
        <family val="3"/>
        <charset val="134"/>
      </rPr>
      <t>支出</t>
    </r>
  </si>
  <si>
    <t>一、基本支出13154万元，其中：1.工资3904万元；2.绩效3513万元；3.社保缴费269万元；4.伙食补助975万元；5.物业补贴241万元；6.通讯补助177万元；7.车改补贴817万元；8.抚恤487万元；9.遗嘱补助42万元；10.日常公用经费2457万元；11.年度考核优秀奖励40万元；12.村干部工资232万元。
二、项目支出7430万元，其中：1.人大项目经费158万元，包括县乡人大代表活动经费及培训费102万元、人大代表活动及视察3万元、人大议案20万元、处级领导费15万元；2.政协融安县委员会项目经费146万元，包括2020年融安文史馆建设费60万元、政协议案经费43万元、2020年政协委员活动经费17万元、政协委员培训18万元、政协领导调研经费5万元、处级领导联系经费13.5万元；3.政府办项目经费 220万元，包括扶贫工作经费8万元、云视融安信息扶贫项目39万元、_电子政务外网网络租用服务与网络维护121万元、融安县政府视频会议系统维护费13万元、政府门户网站建设与运行维护费5万元、粤桂协作挂职领导干部生活保障经费5万元、县领导联系乡镇项目经费29万元；4.板榄镇项目经费113万元，包括退休人员住房补贴23万元、板榄镇江北村北码头（议事亭）代表建议办理经费20万元、扶贫工作经费28万元；5.大将项目经费44万元，包括扶贫工作经费26万元、脱贫攻坚第一书记工作经费4万元；6.大良项目经费74万元，包括扶贫工作经费24万元、大良镇廉政广场建设经费30万元；7.大坡项目经费57万元，包括退休人员住房补贴7万元、扶贫工作经费20万元、第六届融安大坡飞鸡美食文化节活动经费10万元；8.东起乡项目经费16万元，包括扶贫工作经费10万元、风电工作经费1万元；9.浮石政府60万元，包括扶贫工作经费32万元、防火经费6万元、卫计经费2万元；10.行政审批局57万元，包括优化营商环境宣传经费3万元、证照材料费用3万元、免费刻制公章15万元、电费6万元、2019年秋季服装费14万元；11.机关后勤经费695万元，包括脱贫攻坚普查经费迎检216万元、融安县重大会议及重大活动经费216万元、接待费71万元、公共区域水电费15万元、_融安县公共机构节能经费8万元、公车专职司机工作经费12万元、融安县公务用车平台运行费8万元；12.桥板项目14万元，包括扶贫工作经费7万元、预防青少年犯罪经2万元；13.沙子乡政府25万元，包括扶贫工作经费8万元、沙子政府大院围墙修复4万元、脱贫攻坚第一书记工作经费5万元；14.泗顶镇经费24万元，扶贫工作经费12万元、综治普法经费2万元；15.潭头乡政府29万元，包括扶贫工作经费16万元、脱贫攻坚第一书记驻村工作经费4.5万元；16.雅瑶乡政府76万元，包括扶贫工作经费10万元、雅瑶乡村委办公室改造经费20万元、洁乡村宣传及收集、运输、处理16万元、退休人员住房补贴6万元；17.长安镇项目经费147万元，包括扶贫工作经费65万元、乡村振兴工作经费17万元、自然灾害应急抢险救灾资金12万元、开展文明城市专项经费16万元、长安镇新安村龚国星等户被淹果树补偿5.5万元；18.信访局经费信访维稳经费34万元；19.发改局项目经费180万元，包括项目前期费90万元、2017年收购入库县级储备粮销售价差亏损68万元、拖欠民营企业中小企业账款工作清偿22万元；20.统计局及乡镇人口普查项目经费93万元；21.财政局项目经费328万元，包括评审、工资、支付系统等网络运行费38万元、县企事业单位清产核资工作经费88万元、一事一议项目设计费、监理费17万元、全县中介评审141万元、税收征管经费40万元；22.审计局项目经费58万元、包括审计局投资项目审计经费18万元、政、审计两部门支付第三方的评审费调剂使用于审计局政府投资项目审计经费22万元；23.监察局项目194万元，包括县纪委监委会议改造经费44万元、公务用车购置费30万元、县委巡察工作经费50万元、廉政示范基地建设项目20万元、乡镇纪委工作经费11万元；24.投资促进局招商经费20万元；25.侨联住房补贴1万元；26.档案局项目经费58万元，主要有：档案局综合档案馆档案密集柜经费56万元；27.工商联住房补贴2万元；28.妇联住房项目7万元，包括退休人员住房补贴1万元、妇女儿童发展专项经费6万元；29.侨联春节慰问归侨侨眷1万元；30.机构编制委员会项目6.6万元，包括编办事业单位法人档案管理、办理统一社会信用代码4万元、机构编制实名制系统内网租赁费2.60万元；31.史志办41.5万元，包括融安县年鉴2019年公开版和融安县志1990审查验收经费15万元、《融安县志（1990-2005）公开出版及文字、图片稿酬费15万元、融安年鉴·2020》公开出版费10万元、《融安大事摘编》印刷出版1.50万元；32.县委办项目65万元，包括退休人员住房补贴7万元、处级领导联系乡镇工作经费12万元、网络运行维护24万元、会议费8万元、常委会议室维护费14万元；33.政法委经费106万元，包括社会治安综合治理项目29万元、肇事肇祸精神病患者社会治安综合保险经费21万元、扫黑除恶专项工作经费20万元、维护社会稳定工作项目15万元、信访及涉法涉诉救助项目5万元；34.组织部876万元，包括干部人事档案管理工作经费35万元、党员活动经费51万元、新党建组织员绩效奖及各种补贴15万元、退休党支部书记补助11.5万元、村党组织活动和培训经费52万元、县、乡（镇）派驻村工作队员（含第一书记）驻村伙食补助589万元、脱贫攻坚（乡村振兴）工作队员往返交通费及通讯补贴55万元、全县干部教育培训经费及村干部培训经费42万元、远程教育线路使用费及县级教学平台托管费8万元；35.宣传部181万元，包括新媒体编辑运营费10万元、融媒体经费100万元、农村公益电影放映经费6万元、重大公众活动宣讲经费10万元、文明城市创建经费8万元、新时代文明实践中心建设、活动经费5万元、网络研究中心经费5万元；36.统战部33万元，包括退休人员住房补贴3.5万元、信创项目建设经费12万元、柳州市创建全国民族团结进步示范市活动专项经费3.6万元、少数民族工作专项经费7万元、领导联系工作经费3万元；37.融安县市场监督管理局54万元，包括购买行政执法车辆经费45万元、融安金桔地理标志运用促进工程项目经费9万元；38.融安县检验检测中心计量器具强制检定、计量标准依法校准和量值传递经费20万元。
三、专款支出650万元，其中：1.融安县人大常委会办公室人大代表联络站专项经费55万元；2.政协融安县委员会文史馆建设补助经费30万元；3.融安县人民政府发展和改革局推进重大项目建设工作突出单位激励资金232万元；4.统计局计相关工作经费17万元；5.融安县妇女联合会15万元、2020年妇女儿童事业发展专项经费4万元、2020年妇女儿童事业发展专项经费11万元；6.中国共产主义青年团融安县委员会西西部计划志愿者相关经10万元；7. 融安县总工会区劳模专项补助及职工帮扶贫经费40万元；8.融安县委员会政法委员会扫黑除恶专项斗争经费26万元；9.中国共产党融安县委员会组织部48万元，包括基层组织建设经费40万元，粤桂扶贫协作挂职干部工作经费8万元；10.融安县市场监督管理局60万元，其中：自治区食品药品安全60万元；11.融安县自然资源和规划局营商环境不动产登记指标百日攻坚行动80万元。</t>
  </si>
  <si>
    <r>
      <t xml:space="preserve">203 </t>
    </r>
    <r>
      <rPr>
        <b/>
        <sz val="12"/>
        <rFont val="宋体"/>
        <charset val="134"/>
      </rPr>
      <t>国防支出</t>
    </r>
  </si>
  <si>
    <t>一、基本支出155万元，1.工资、伙食补助115万元；2.绩效奖励 25万元；3.物业补贴2万元；4.遗属补助1万元；5.日常公用经费11万元。
二、项目支出110万元，为征兵经费72万元、新兵役前教育训练经费5万元、国防动员经费3万元、民兵训练经费3万元。</t>
  </si>
  <si>
    <r>
      <t xml:space="preserve">204 </t>
    </r>
    <r>
      <rPr>
        <b/>
        <sz val="12"/>
        <rFont val="宋体"/>
        <charset val="134"/>
      </rPr>
      <t>公共安全支出</t>
    </r>
  </si>
  <si>
    <r>
      <t>一、基本支出5482万元，</t>
    </r>
    <r>
      <rPr>
        <sz val="11"/>
        <rFont val="宋体"/>
        <charset val="134"/>
      </rPr>
      <t xml:space="preserve">其中：1.工资支出2732万元；2.绩效奖励1546万元；3.社保缴费2万元；4.伙食补助98万元；5.物业补贴60万元；6.通讯补贴38万元；7.车改补贴262万元；8.抚恤149万元；9.遗属补助3万元；10.日常公用经费581万元；11.年度考核优秀奖励11万元。
</t>
    </r>
    <r>
      <rPr>
        <b/>
        <sz val="11"/>
        <rFont val="宋体"/>
        <charset val="134"/>
      </rPr>
      <t>二、项目支出1233万元</t>
    </r>
    <r>
      <rPr>
        <sz val="11"/>
        <rFont val="宋体"/>
        <charset val="134"/>
      </rPr>
      <t xml:space="preserve">，其中：1.县公安局工作经费576万元，主要为：民警加班补助184万元，县强制戒毒所经费52万元，监管场所医护人员补贴经费58万元，看守所工作经费（资金建设电子信息前端采集系统调剂）65万元；2.县公安局交通警察大队工作经费218万元，主要为：车管业务经费52万元，创建文明城市经费68万元；3.县人民法院工作经费1万元，主要为法院司法警察执勤岗位值班津贴1万元；4.县森林公安工作经费24万元，主要为人民警察加班费用24万元；5.县司法局工作经费35万元，主要为人民调解案件补贴12万元；6.武警柳州支队融安中队工作经费29万元，主要为水电费11万元。
</t>
    </r>
    <r>
      <rPr>
        <b/>
        <sz val="11"/>
        <rFont val="宋体"/>
        <charset val="134"/>
      </rPr>
      <t>三、专款支出1196万元</t>
    </r>
    <r>
      <rPr>
        <sz val="11"/>
        <rFont val="宋体"/>
        <charset val="134"/>
      </rPr>
      <t>，其中：1.公安局专项补助经费779万元，主要为办案经费、装备经费、禁毒业务经费；2.县监委工作经费12万元，主要为2019年政法纪检监察转移支付第二批资金12万元；3.人民法院工作经费65万元，主要为诉讼费为65万元；4.人民检察院工作经费6万，主要为监察转移支付6万元；5.森林公安局工作经费20万元，主要为警务通服务费；6.司法局工作经费313万元，主要为办案经费、装备经费等；7.中国共产党融安县委员会政法委员会大案要案补助经费等2万元。</t>
    </r>
  </si>
  <si>
    <r>
      <t xml:space="preserve">205 </t>
    </r>
    <r>
      <rPr>
        <b/>
        <sz val="12"/>
        <rFont val="宋体"/>
        <charset val="134"/>
      </rPr>
      <t>教育支出</t>
    </r>
  </si>
  <si>
    <r>
      <t>一、基本支出28838万元，</t>
    </r>
    <r>
      <rPr>
        <sz val="12"/>
        <rFont val="宋体"/>
        <charset val="134"/>
      </rPr>
      <t xml:space="preserve">其中：1.工资支出10554万元；2.绩效奖励6794万元；3.社保缴费549545万元；4.伙食补助668万元；5.物业补贴482万元；6.通讯补贴2万元；7.车改补贴12万元；8.抚恤336万元；9.遗属补助152万元；10.日常公用经费775万元；11.年度考核优秀奖励53万元；12.退休生活补助2万元；13.奖励金3万元。
</t>
    </r>
    <r>
      <rPr>
        <b/>
        <sz val="12"/>
        <rFont val="宋体"/>
        <charset val="134"/>
      </rPr>
      <t>二、项目支出9204万元</t>
    </r>
    <r>
      <rPr>
        <sz val="12"/>
        <rFont val="宋体"/>
        <charset val="134"/>
      </rPr>
      <t xml:space="preserve">，1.8个中学工作经费56万元，主要为农村税费改革补助安排项目经费38万元；2.12个小学工作经费147万元，主要为农村税费改革安排项目经费107万元，教育局2019年度县级配套公用经费40万元；3.12个中心幼儿园工作经费项目经费102万元，主要为农村税费改革安排项目经费6万元，2020年秋季学期学前保教经费85万元；4.二中、融中工作经费350万元，主要为教学业务经费59万元，高三工作经费34万元，县长奖励资金170万元；5.融安县教研室工作经费76万元，主要为初中毕业升学和高考报名费63万元；6.县人民政府教育局1368万，农村税费改革安排项目经费776万元，学校食堂明厨亮灶和色标管理达标建设经费94万元；7.县学生资助管理中心工作经费74万元，主要为农村税费改革安排项目资助学生经费74万元。
</t>
    </r>
    <r>
      <rPr>
        <b/>
        <sz val="12"/>
        <rFont val="宋体"/>
        <charset val="134"/>
      </rPr>
      <t>三、专款支出16304万元</t>
    </r>
    <r>
      <rPr>
        <sz val="12"/>
        <rFont val="宋体"/>
        <charset val="134"/>
      </rPr>
      <t>，其中：1.12个乡镇幼儿园工作经费32万元，主要为免保教费32万元；2.12个乡镇中学公用经费及营养改善计划补助经费2982万元；3.12个乡镇小学补助经费2293万元，主要为义务教育公用经费1264万元，乡村教师生活补助901万元；4.县教育局专项经费11199万元，主要为学前教育相关经费467万元，义务教育校舍安全等相关经费7411万元，普通高中办学条件等相关经费18000万元，从土地出让金计提的教育资金217万元；5.特殊教育学校经费78万元，主要为义务教育生活补助、公用经费等相关工作经费78万元；6.县学生资助管理中心1207万元，主要为学前教育经费152万元，义务教育资助学生补助经费349万元，普通高中助学金、免学费等相关资助经费615万元。</t>
    </r>
  </si>
  <si>
    <r>
      <t xml:space="preserve">206 </t>
    </r>
    <r>
      <rPr>
        <b/>
        <sz val="12"/>
        <rFont val="宋体"/>
        <charset val="134"/>
      </rPr>
      <t>科学技术支出</t>
    </r>
  </si>
  <si>
    <r>
      <t>一、基本支出79万元</t>
    </r>
    <r>
      <rPr>
        <sz val="12"/>
        <rFont val="宋体"/>
        <charset val="134"/>
      </rPr>
      <t xml:space="preserve">，其中：1.工资35万元；2.绩效27万元；3.伙食补助2万元；4.物业补贴2万元；5.通讯补助2万元；6.车改补贴5万元；7.日常公用经费6万元。
</t>
    </r>
    <r>
      <rPr>
        <b/>
        <sz val="12"/>
        <rFont val="宋体"/>
        <charset val="134"/>
      </rPr>
      <t>二、项目支出16万元</t>
    </r>
    <r>
      <rPr>
        <sz val="12"/>
        <rFont val="宋体"/>
        <charset val="134"/>
      </rPr>
      <t xml:space="preserve">，科学技术协会经费16万元，其中：死亡退休人员及退休人员住房补贴（行政政法股退休人员住房补贴）2万元、青少年航模车模建模竞赛5万元、科普经费9万。
</t>
    </r>
    <r>
      <rPr>
        <b/>
        <sz val="12"/>
        <rFont val="宋体"/>
        <charset val="134"/>
      </rPr>
      <t>三、专款支出13万元，</t>
    </r>
    <r>
      <rPr>
        <sz val="12"/>
        <rFont val="宋体"/>
        <charset val="134"/>
      </rPr>
      <t>其中：1.农业局2019年自治区农科院市县合作类项目经费3万元；2.科学技术协会2020年基层科普行动计划和广西科普惠农兴村计划资金10万元。</t>
    </r>
  </si>
  <si>
    <r>
      <t>207</t>
    </r>
    <r>
      <rPr>
        <b/>
        <sz val="12"/>
        <rFont val="宋体"/>
        <charset val="134"/>
      </rPr>
      <t>文化旅游体育与传媒支出</t>
    </r>
  </si>
  <si>
    <r>
      <t>一、基本支出696万元，</t>
    </r>
    <r>
      <rPr>
        <sz val="12"/>
        <rFont val="宋体"/>
        <charset val="134"/>
      </rPr>
      <t xml:space="preserve">其中：1.工资343万元；2.绩效181万元；3.伙食补助28万元；4.物业补贴17万元；5.通讯补助3万元；6.车改补贴20万元；7.抚恤7万元；8.遗嘱补助2万元；9.日常公用经费93万元；10.年度考核优秀奖励2万元。
</t>
    </r>
    <r>
      <rPr>
        <b/>
        <sz val="12"/>
        <rFont val="宋体"/>
        <charset val="134"/>
      </rPr>
      <t>二、项目支出137万元</t>
    </r>
    <r>
      <rPr>
        <sz val="12"/>
        <rFont val="宋体"/>
        <charset val="134"/>
      </rPr>
      <t xml:space="preserve">，1.文学艺术界联合会死亡退休人员及退休人员住房补贴1万元；2.文化体育新闻出版广电局经费126万元，其中：文体局老体协柳州运动会经费6万元、全县龙舟赛活动经费120万元；3.长安等10个乡镇文广站死亡退休人员及退休人员住房补贴10万元。
</t>
    </r>
    <r>
      <rPr>
        <b/>
        <sz val="12"/>
        <rFont val="宋体"/>
        <charset val="134"/>
      </rPr>
      <t>三、专款支出3216万元</t>
    </r>
    <r>
      <rPr>
        <sz val="12"/>
        <rFont val="宋体"/>
        <charset val="134"/>
      </rPr>
      <t>，主要有：1.文化体育新闻出版广电局专款2950万元，主要包括：村级公共服务中心建设1029万元、2020年文化旅游提升工程第一批中央基建投资预算1000万元、旅游发展专项资金118万元、免费开放68万元、公共体育普及工程97万元、中央公共文化服务体系建设638万元；2.宣传部2020年中央补助地方公共文化服务体系建设资金77万元。</t>
    </r>
  </si>
  <si>
    <r>
      <t xml:space="preserve">208 </t>
    </r>
    <r>
      <rPr>
        <b/>
        <sz val="12"/>
        <rFont val="宋体"/>
        <charset val="134"/>
      </rPr>
      <t>社会保障和就业支出</t>
    </r>
  </si>
  <si>
    <r>
      <t>一、基本支出16877万元</t>
    </r>
    <r>
      <rPr>
        <sz val="12"/>
        <rFont val="宋体"/>
        <charset val="134"/>
      </rPr>
      <t xml:space="preserve">，其中：在职及离退休人员工资5429万元、绩效543万元、社保缴费9340万元、伙食补助57万元、物业补贴748万元、通讯补贴10万元、车改补贴81万元、抚恤22万元、遗属7万元、公用经费637万元、年度考核优秀3万元。
</t>
    </r>
    <r>
      <rPr>
        <b/>
        <sz val="12"/>
        <rFont val="宋体"/>
        <charset val="134"/>
      </rPr>
      <t>二、项目支出11329万元，</t>
    </r>
    <r>
      <rPr>
        <sz val="12"/>
        <rFont val="宋体"/>
        <charset val="134"/>
      </rPr>
      <t xml:space="preserve">1.民政局 18万元，主要有：2020年度无名尸体埋葬费5万元、民政局春节慰问经费3万元、2020年度婚姻登记处新办公室装修10万元；2.社保局养老保险缺口补助9555万元；3.就业服务中心61万元，其中：建档立卡贫困户培训补贴补助3万元、乡村公益岗县级配套资金10万元、村级临时性扶贫岗位人员意外伤害保险46万元；4. 融安县退役军人事务局439万元，主要有：部分优抚对象等人员抚恤和生活补助10万元、优抚对象抚恤和生活补助县级配套资金34万元、修烈士墓维修2万元、2020年第一季度现役军人立功受奖资金2万元、企业军转干部生活困难补助24万元、全县维稳经费调剂用于十九届五中全会、东盟博览会、2021年全国两会期间维稳工作经费5万元、办公室装修费15万元、退役军人事务局_2020年现役军人优待金284万元、春节八一部队慰问经费57万元、双拥经费2万元、2020年全国两会、清明祭扫期间维稳工作经费）5万元；5.人社局项目 59万元，主要有：安镇就业社保服务中心项目建设59万元、工资集体协商工作经费0.5万元、2020年仲裁员办案补助0.6万元。
</t>
    </r>
    <r>
      <rPr>
        <b/>
        <sz val="12"/>
        <rFont val="宋体"/>
        <charset val="134"/>
      </rPr>
      <t>三、专款支出21065万元，</t>
    </r>
    <r>
      <rPr>
        <sz val="12"/>
        <rFont val="宋体"/>
        <charset val="134"/>
      </rPr>
      <t>1.行政村（社区）社会事务管理事务经费382万元；2.残疾人联合会专项补助经费330万元，主要为残疾人事业发展补助194万元，社会服务兜底社保104万元；3.就业服务中心2291万元，主要有：社会保险补贴639万元、公益性岗位补贴833万元、职业培训补贴90万元、贫困地区就业创业补助562万元；4..县民政局专项补助8087万元，主要有： 特困人员供养补助1700 、残疾人生活困难和护理补贴700万元、最低生活保障补助5687万元；5.县社会保险事业局专项补助经费8000万，主要有：城乡居民基本养老保险补助经费6190万元，机关事业单位养老保险制度改革补助经费1429万元；6.县退役军人事务局专项补助1975万元，主要有：优抚对象生活补助1592万元，退役安置经费332万元。</t>
    </r>
  </si>
  <si>
    <r>
      <t>210</t>
    </r>
    <r>
      <rPr>
        <b/>
        <sz val="12"/>
        <rFont val="宋体"/>
        <charset val="134"/>
      </rPr>
      <t>卫生健康支出</t>
    </r>
  </si>
  <si>
    <r>
      <t>一、基本支出9034万元</t>
    </r>
    <r>
      <rPr>
        <sz val="12"/>
        <rFont val="宋体"/>
        <charset val="134"/>
      </rPr>
      <t xml:space="preserve">，其中：1.工资支出3707万元；2.绩效奖励215万元；3.社保缴费4584万元；4.伙食补助52万元；5.物业补贴107万元；6.通讯补贴4万元；7.车改补贴28万元；8.抚恤47万元；9.遗属补助17万元；10.日常公用经费174万元；11.年度考核优秀奖励23万元；12.奖励金3万元；13.扶贫满勤9万元。
</t>
    </r>
    <r>
      <rPr>
        <b/>
        <sz val="12"/>
        <rFont val="宋体"/>
        <charset val="134"/>
      </rPr>
      <t>二、项目支出3449万元</t>
    </r>
    <r>
      <rPr>
        <sz val="12"/>
        <rFont val="宋体"/>
        <charset val="134"/>
      </rPr>
      <t xml:space="preserve">，1.县120急救指挥中心7万元，主要为120急救指挥中心工作人员夜班保健费和节假日加班费专项经费6万元；2.12个乡镇人民政府工作经费155万元，主要为新型冠状病毒防治经费155万元；3.12个乡镇人口和计划生育办公室和计划生育服务站工作经费8万元，主要为基本公共卫生县级配套资金5万元；4.民政局工作经费614万元，主要为2020年高龄补贴614万元；5.县疾病预防控制中心3万元，主要为免疫规划项目3万元；6.县社会保险事业局工作经费151万元，主要为实行计划生育退休后增加待遇经费151万元；7.县退役军人事务局工作经费30万元，重点优抚对象城乡居民医疗保险16万元；8.县卫生和计划生育局781万元，主要为新和冠状疫情肺炎防控经费型冠状病毒防治经费325万元，独生子女死亡救助、保健费、奖励102万元，基本公共卫生县级配套资金96万元；9.县卫健局卫生监督所25万元，主要为学校直饮水机检测检验费15万元；10.县医疗保障局工作经费1517万元，主要为城乡居民基本医疗保险县级补助701万元，城乡居民基本医疗保险建档立卡贫困人口缴费补助685万元；11.中医医院工作经费19万元，死亡退休人员及退休人员住房补贴19万元；12.债务专项资金工作经费4万元，主要为广西世行贷款卫十（结核病控制）项目还本付息4万元；13.县计划生育服务站工作经费26万元，主要为降消项目县级配套经费17万元；14.融安县医疗保障局126万元，主要为离休人员医疗补助126万元。
</t>
    </r>
    <r>
      <rPr>
        <b/>
        <sz val="12"/>
        <rFont val="宋体"/>
        <charset val="134"/>
      </rPr>
      <t>三、专款支出22827万元，</t>
    </r>
    <r>
      <rPr>
        <sz val="12"/>
        <rFont val="宋体"/>
        <charset val="134"/>
      </rPr>
      <t>1.县疾病预防控制中心274万元，主要为：基本公共卫生服务经费90万元，重大疫情防控救治体系建设资金158万元、重大公共卫生服务专项经费26万元；2.县人民医院工作经费504万元，主要为重大传染病防控补助资金及疫情防控补助资金等相关经费424万元；3.退役军人事务局工作经费91万元，主要为中央财政优抚对象补助和医疗保障经费57万元；4.县卫健局6464万元，主要为县人民医院核酸检验室改扩建项目1100万元；中央财政医疗服务与保障能力提升补助资金481万元，基层医疗卫生机构运转及基本药物制度补助1270万元，公共卫生服务补助资金2305万元；5.县医疗保障局工作经费15219万元，主要为城乡居民基本医疗补助资金等相关经费13406万元，医疗救助补助资金885万元；健康扶贫兜底保障资金220万元；6.县中医院工作经费177万元，主要为共卫生体系建设和重大疫情防控救治体系建设资金相关经费132万元，中医药事业传承与发展部分补助资金45万元。</t>
    </r>
  </si>
  <si>
    <r>
      <t xml:space="preserve">211 </t>
    </r>
    <r>
      <rPr>
        <b/>
        <sz val="12"/>
        <rFont val="宋体"/>
        <charset val="134"/>
      </rPr>
      <t>节能环保支出</t>
    </r>
  </si>
  <si>
    <r>
      <t>一、基本支出408万元。</t>
    </r>
    <r>
      <rPr>
        <sz val="12"/>
        <rFont val="宋体"/>
        <charset val="134"/>
      </rPr>
      <t>其中：1.工资304万元；2.绩效59万元；3.伙食补助7万元；4.物业补贴4万元；5.通讯补助2万元；6.车改补贴8万元；7.日常公用经费23万元；8.年度优秀考核奖励1万元。</t>
    </r>
    <r>
      <rPr>
        <b/>
        <sz val="12"/>
        <rFont val="宋体"/>
        <charset val="134"/>
      </rPr>
      <t xml:space="preserve"> 
二、项目支出598万元</t>
    </r>
    <r>
      <rPr>
        <sz val="12"/>
        <rFont val="宋体"/>
        <charset val="134"/>
      </rPr>
      <t xml:space="preserve">。1.生态环境局经费29万元，主要包括：国家生态文明建设示范县创建经费20万元、县城集中式饮用水源保护区调整划定经费5万元；2.林业局退耕还林完善政策补助资金142万元；3.长安等12个乡镇人民政府清洁乡村宣传教育费及收集、运输及焚烧运营处理费332万元；4.长安镇人民政府保护生态融江35万元。
</t>
    </r>
    <r>
      <rPr>
        <b/>
        <sz val="12"/>
        <rFont val="宋体"/>
        <charset val="134"/>
      </rPr>
      <t>三、专款支出5700万元，</t>
    </r>
    <r>
      <rPr>
        <sz val="12"/>
        <rFont val="宋体"/>
        <charset val="134"/>
      </rPr>
      <t>其中：1.城市管理行政执法局生态环境基础设施建设项目自治区补助资金480万元；2.林业局林业草原生态保护恢复资金728万元；3.发展和改革局石漠化综合治理工程73万元；4.西山林场中央财政林业生态保护恢复资金79万元；5.住房和城乡建设局重点流域水环境综合治理中央基建投资4340万元。</t>
    </r>
  </si>
  <si>
    <r>
      <t xml:space="preserve">212 </t>
    </r>
    <r>
      <rPr>
        <b/>
        <sz val="12"/>
        <rFont val="宋体"/>
        <charset val="134"/>
      </rPr>
      <t>城乡社区支出</t>
    </r>
  </si>
  <si>
    <r>
      <t>一、基本支出824万元</t>
    </r>
    <r>
      <rPr>
        <sz val="12"/>
        <rFont val="宋体"/>
        <charset val="134"/>
      </rPr>
      <t>，其中：1.工资516万元；2.绩效149万元；3.物业补贴16万元；4.通讯补贴4万元；5.车改补贴26万元；6.伙食补助22万元；7.日常公用经费106万元；8.遗嘱补助1万元；9.年度优秀考核奖励2万元</t>
    </r>
    <r>
      <rPr>
        <b/>
        <sz val="12"/>
        <rFont val="宋体"/>
        <charset val="134"/>
      </rPr>
      <t>。
二、项目支出572万元。</t>
    </r>
    <r>
      <rPr>
        <sz val="12"/>
        <rFont val="宋体"/>
        <charset val="134"/>
      </rPr>
      <t xml:space="preserve">1.公安局“智慧融安视频云项目”建设经费80万元；2.财政局2020年下半年财政投资评审咨询费46万元；3.住房和城乡建设局经费150万元，主要包括：文明城市创建经费100万元、疫情防控应急围栏建设9万元；4.征地拆迁和房屋征收补偿服务中心拨付泗顶镇污水处理厂征地补偿款37万元；5.城市管理行政执法局经费352万元，主要包括：2020年10—12月城区清扫保洁及垃圾中转站转运经费225万元、购置城市环境维护车辆51万元。
</t>
    </r>
    <r>
      <rPr>
        <b/>
        <sz val="12"/>
        <rFont val="宋体"/>
        <charset val="134"/>
      </rPr>
      <t>三、专款支出2090万元。</t>
    </r>
    <r>
      <rPr>
        <sz val="12"/>
        <rFont val="宋体"/>
        <charset val="134"/>
      </rPr>
      <t xml:space="preserve"> 主要为：1.融安县大将镇人民政府2020年乡村风貌提升140万元；2.融安县浮石镇人民政府2019年自治区财政乡村振兴补助资金400万元；3.融安县泗顶矿区管理处2019年资源枯竭资金182万元；4. 融安县卫生和计划生育局为城乡社区事务规划编制和项目前期费专项资金25万元；5.融安县文化体育新闻出版广电局2020年城乡社区事务规划编制和项目前期费专项资金25万元；6.融安县住房和城乡建设局1292万元，主要为美丽广西宜居乡村”村屯公共照明试点项目自治区本级财政补助资金3万元、2020年农村人居环境基础设施建设项目补助资金428万元、2019年自治区财政乡村振兴补助资金262万元、资源枯竭补助资金576万元。</t>
    </r>
  </si>
  <si>
    <t>213 农林水支出</t>
  </si>
  <si>
    <t>一、基本支出 8234万元，其中：工资2602万元、绩效1995万元、社会保险5万元、伙食补助250万元、物业补贴139万元、通讯补贴26万元、车改补贴182万元、抚恤123万元、遗属补助24万元、公务运转经费587万元、村干工资2301万元。
二、项目支出12282万元，1.农业机械化管理中心项目2万元，其中：农机购置补贴工作经费2万元、2.农业局项目604.5万元，主要有：聘请金桔栽培乡土人才技术服务费及奖励经费6万元、村级防疫员防疫注射补助经费22万元、病死猪及检测样品肉无害化处理补贴经费3万元、动物防疫物资储备经费2万元、“一县一品”金桔培育项目可研报告编制经费12万元、融安县粮食生产功能区划定服务费30万元、融安县高标准农田建设规划编制10万元、农村土地确权颁证项目100万元、金桔产业发展贷款贴息资金93万元、018年耕地改良与培肥示范专项经费13万元、禁渔期在册渔民生活困难补贴21万元、2020年“融安商贸城杯”休闲垂钓赛10万元、金桔产业发展经费258万元、2020年农产品质量安全定量检测经费11万元、：退休人员及退休人员住房补贴11万元、到四川考察学习扶贫产业发展经验经费）2.5万元、3.糖办项目1.5万元，主要有：退休人员及退休人员住房补贴1.5万元；4. 融安县林业局项目136万元，主要有：退休人员住房补贴0.5万元、历年未兑现的沙子乡森林生态效益补偿基金64万元、执法办案经费6万元、森林督查5万元、中华名杉园施工设计设计费34万元、香杉油菜扶贫验收费用26万元；5。国际示金融组织）项目还本付息430万元；6. 融安县交通运输局项目万元，主要有：财政专项扶贫资金45万元、财政专项扶贫资金（项目管理费15万元、7.融安县水土保持监督管理站502万元，其中：饮水安全提升工程472万元、项目前期费30万元；8.扶贫基础设施项目479万元，其中：工程款335万元、（印刷《融安县2019年度脱贫攻坚主要政策汇编》款项15万元、扶贫开发领导小组驻组办公经费129万元、9.各乡镇项目 6084万元，其中：扶贫基础设施5420万元、一事一议项目经费183万元、产业补助481万元；10.中国共产党融安县委员会统一战线工作部政专项扶贫资金项目管理费23万元；11. 融安县医疗保障局精准扶贫人员医疗费用兜底资金59万元；12.全县农业保险补贴28万元；13.融安县科技工贸和信息化局12万元，其中：2019年融安县贫困村农产品产销对接活动经费7万元、表彰融安金桔产业发展作出贡献先进集体工作经费5万元。  
 三、专款支出66359万元，1.融安县农业局 5065万元 其中：科技转化与推广服务20万元、病虫害控制202万元、农产品质量安全37万元、行业业务管理10万元、防灾救灾265万元、现代特色农业（核心）示范区补助807万元、农村合作经济380万元、农产品加工与促销16万元、成品油价格改革对渔业的补贴49万元、农田建设1579万元、动物防疫76万元、水产畜牧兽医项目资49万元、融安金桔节接洽及推介会工作经16万元、柑桔产业发展专项经费104万元、农业产业扶持项目121万元、2019年农村集体产权制度改革工作经费17万元、2019年农产品加工园区创建资金128万元、新农村建设20万元；2. 融安县农业机械化管理中心143万元，其中：农机购置补贴资117万元、（农机化项目）22万元；3.各乡镇农机补贴231万元；4.乡镇道路硬化2591万元；5. 融安县蔗糖生产办公室228万元，其中：融安制糖有限责任公司融资贷款贴息39万元、糖料蔗保护高标准农田建设资金126万元、6.乡镇2020年融安县糖料蔗脱毒、健康种苗第一批补贴资金476万元；7.乡镇新农村建设412万元；8.融安县残疾人联合会95万元，广东帮扶广西资金扶贫协作资金95万元，9.融安县扶贫开发办公室1606万元，2020年市本级财政专项扶贫资金1601万元；10.融安县交通运输局1174万元，主要为财政专项扶贫资金财政专项扶贫资金1174万元；11.融安县就业服务中心670万元，主要为广东帮扶广西资金扶贫协作资金408万元、20年脱贫攻坚补短板综合财力补助资金155万元、2020年脱贫攻坚补短板综合财力补助资金（贫困劳动力外出务工稳岗补贴、交通补贴）14万元、创业担保贷款贴息资金34万元、广西普惠金融发展专项资金60万元；12.融安县科技工贸和信息化局1016万元，主要为广东帮扶广西资金扶贫协作资金1016万元；13.融安县林业局3023万元，主要为自治区林业发展资金19万元、2020年自治区农业专项转移支付资金513万元、金山银山工程项目建设资金8万元、中央财政林业改革发展资金1585万元、2019年自治区重点生态功能区转移支付增量资金（生态护林员补助）650万元；财政造林补贴67万元；柳州市财政补助县（区）林业项目资金211万元；14.融安县人民政府财政局100万元，2020年农村综合改革转移支付95万元、村级一事一议工作经费5万元；15.融安县人民政府发展和改革局1518万元，主要为重点区域生态保护和修复工程专项中央基建投资预算（拨款）的通知1312万元、2020年以工代赈示范工程第一批中央基建投资预算（拨款）194万元。16.融安县人民政府教育局3353万元，主要为2019年易地扶贫搬迁工程1800万元、广东帮扶广西资金扶贫协作资金1553万元；17.融安县森林公安局17万元，财政林业改革发展资金16万元；18.融安县水库移民管理局2969万元，主要为2020年脱贫攻坚补短板综合财力补助资金1751万元、2019年大中型水库移民后期扶持资金231万元、市财政水库移民扶持项目125万元、广东帮扶广西资金扶贫协作资金597万元、2020年库区移民发展专项资金129万元、2020年柳州市财政水利专项资金122万元；19.融安县水土保持监督管理站11188万元，主要为中小河流治理项目4814万元、中央财政水利发展资金2297万元、水利建设资金2533万元、扶贫资金486万元、19.融安县卫生和计划生育局广东湛江市对口帮扶广西柳州市资金72万元；20.融安县西山林场409万元，主要为林业改革发展资金393万元、2019年速生丰产林基地示范项目建设资金14万元。21.融安县住房和城乡建设局239万元，主要为2020年自治区财政乡村振兴补助资金（农田水利基础设施）（融安县东圩沟生态治理项目）235万元、广东帮扶广西资金（2019年粤桂协作农村危房改造项目牌子制作费）4万元；22.中国共产党融安县委员会统一战线工作部406万元，主要为2020年中央一批财政专项扶贫资金406万元；23.中国共产党融安县委员会组织部5506万元，2020年中央财政林业改革发展资金391万元、专项扶贫资金4456万元；2020年农村综合改革转移支付653万元；党政干部培训6万元；24.12个乡镇中央农业生产发展资金542万元；25.12个乡镇广东帮扶广西资金872万元；26.革命老区资金1017万元；27.12个乡镇中央财政水利发展资金168万元；28.农村危房改造213万元；29.2020年农村综改1648万元；30.2020年自治区财政糖料蔗良种良法技术推广补助资金166万元；31.2020年柳州市野生动物禁食补偿资金6万元；32.财政专项扶贫资金20604万元。</t>
  </si>
  <si>
    <r>
      <t xml:space="preserve">214 </t>
    </r>
    <r>
      <rPr>
        <b/>
        <sz val="12"/>
        <rFont val="宋体"/>
        <charset val="134"/>
      </rPr>
      <t>交通运输支出</t>
    </r>
  </si>
  <si>
    <r>
      <t>一、基本支出504万元</t>
    </r>
    <r>
      <rPr>
        <sz val="12"/>
        <color indexed="8"/>
        <rFont val="宋体"/>
        <charset val="134"/>
      </rPr>
      <t xml:space="preserve">，其中：1.工资267万元；2.车改补贴6万元；3.绩效118万元；4.物业补贴13万元；5.伙食补助25万元；6.通讯补贴1万元；7.日常公用经费72万元；8.年度优秀考核奖励2万元。
</t>
    </r>
    <r>
      <rPr>
        <b/>
        <sz val="12"/>
        <color rgb="FF000000"/>
        <rFont val="宋体"/>
        <charset val="134"/>
      </rPr>
      <t>二、项目支出259万元</t>
    </r>
    <r>
      <rPr>
        <sz val="12"/>
        <color indexed="8"/>
        <rFont val="宋体"/>
        <charset val="134"/>
      </rPr>
      <t xml:space="preserve">。1.交通运输局经费57万元，主要包括：长安镇河西高速路口至隘面村委道路维修工程项目经费20万元、公路PPP项目前期工作经费25万元；2.公路管理所经费2万元，主要包括：联合治超工作经费1万元；3.道路运输管理所经费26万元，主要包括：打非治违安全工作专项经费13万元、公交公司2019年接送移民小区学生上下学补助11万元；4.航运所经费8万元，其中：死亡退休人员及退休人员住房补贴1万元、水上安全经费7万元。
</t>
    </r>
    <r>
      <rPr>
        <b/>
        <sz val="12"/>
        <color rgb="FF000000"/>
        <rFont val="宋体"/>
        <charset val="134"/>
      </rPr>
      <t>三、专款支出10585万元。</t>
    </r>
    <r>
      <rPr>
        <sz val="12"/>
        <color indexed="8"/>
        <rFont val="宋体"/>
        <charset val="134"/>
      </rPr>
      <t>1.融安县交通运输局4052万元，主要为2020年自治区“四建一通”工程项目补助1073万元、乡村振兴发展补助资金（交通基础设施项目）800万元、2020年车辆购置税收入补助安排公路建设支出1349万元、2020年交通统筹整合涉农资金830万元；2.融安县道路运输管理所220万元，主要为2019年城市公交车成品油价格补助193万元、2020年自治区“四建一通”工程项目补助24万元；3. 融安县公路管理所6313万元，主要为2020年自治区“四建一通”工程项目补助资金5854万元、2020年交通统筹整合涉农资金443万元。</t>
    </r>
  </si>
  <si>
    <r>
      <t xml:space="preserve">215 </t>
    </r>
    <r>
      <rPr>
        <b/>
        <sz val="12"/>
        <rFont val="宋体"/>
        <charset val="134"/>
      </rPr>
      <t>资源勘探信息等支出</t>
    </r>
  </si>
  <si>
    <r>
      <t>一、基本支出567万元</t>
    </r>
    <r>
      <rPr>
        <sz val="12"/>
        <rFont val="宋体"/>
        <charset val="134"/>
      </rPr>
      <t xml:space="preserve">，其中：1.工资260万元；2.车改补贴27万元；3.绩效181万元；4.物业补贴8万元；5.通讯补助3万元；6.伙食补助12万元；7.日常公用经费62万元；8.遗嘱补助12万元；9.年度优秀考核奖励2万元。 
</t>
    </r>
    <r>
      <rPr>
        <b/>
        <sz val="12"/>
        <rFont val="宋体"/>
        <charset val="134"/>
      </rPr>
      <t>二、项目支出406万元。</t>
    </r>
    <r>
      <rPr>
        <sz val="12"/>
        <rFont val="宋体"/>
        <charset val="134"/>
      </rPr>
      <t xml:space="preserve">1.科技工贸和信息化局经费179万元，主要包括：补助企业租赁费65万元、2020年4月工业企业复工复产财政奖补资金60万元、骑楼街开街融安美食文化活动经费10万元；2.泗顶矿区管理处水厂运营费13万元。
</t>
    </r>
    <r>
      <rPr>
        <b/>
        <sz val="12"/>
        <rFont val="宋体"/>
        <charset val="134"/>
      </rPr>
      <t xml:space="preserve"> 三、专款支出630万元</t>
    </r>
    <r>
      <rPr>
        <sz val="12"/>
        <rFont val="宋体"/>
        <charset val="134"/>
      </rPr>
      <t>，科技工贸和信息化局专款630万元，主要包括：自治区工业和信息化发展专项资金150万元、柳州市企业扶持资金（工业园区项目）150万元、柳州市第二批企业发展专项资金100万元、新增上规工业企业奖励资60万元。</t>
    </r>
  </si>
  <si>
    <r>
      <t xml:space="preserve">216 </t>
    </r>
    <r>
      <rPr>
        <b/>
        <sz val="12"/>
        <rFont val="宋体"/>
        <charset val="134"/>
      </rPr>
      <t>商业服务业等支出</t>
    </r>
  </si>
  <si>
    <r>
      <t>一、基本支出28万元，</t>
    </r>
    <r>
      <rPr>
        <sz val="12"/>
        <color indexed="8"/>
        <rFont val="宋体"/>
        <charset val="134"/>
      </rPr>
      <t xml:space="preserve">其中：1.工资10万元；2.车改补贴3万元；3.绩效5万元；4.物业补贴2万元；5.通讯补贴1万元；6.伙食补助2万元；7.日常公用经费5万元。 
</t>
    </r>
    <r>
      <rPr>
        <b/>
        <sz val="12"/>
        <color rgb="FF000000"/>
        <rFont val="宋体"/>
        <charset val="134"/>
      </rPr>
      <t>二、项目支出4万元，</t>
    </r>
    <r>
      <rPr>
        <sz val="12"/>
        <color indexed="8"/>
        <rFont val="宋体"/>
        <charset val="134"/>
      </rPr>
      <t xml:space="preserve">供销合作社联合社经费4万元，其中：已故退休人员及退休人员住房补贴3万元、综合改革经费1万元。 
</t>
    </r>
    <r>
      <rPr>
        <b/>
        <sz val="12"/>
        <color rgb="FF000000"/>
        <rFont val="宋体"/>
        <charset val="134"/>
      </rPr>
      <t>三、专款支出1912万元。</t>
    </r>
    <r>
      <rPr>
        <sz val="12"/>
        <color indexed="8"/>
        <rFont val="宋体"/>
        <charset val="134"/>
      </rPr>
      <t>1.民贸民品贷款贴息资金313万元；2.金融专项资金94万元；3.供销合作社联合社专款603万元，其中：综合改革项目资金和农民专业合作社联合社项目资金98万元、社会保险费欠费财政补贴资金484万元、综合改革项目资金21万元；4.科技工贸和信息化局专款804万元，主要包括：中央服务业发展电子商务进农村综合示范项目资金449万元、中央外经贸发展专项茧丝绸项目资金200万元；5.自治区规模以上其他营利性服务业企业贷款贴息资金98万元。</t>
    </r>
  </si>
  <si>
    <r>
      <t xml:space="preserve">217 </t>
    </r>
    <r>
      <rPr>
        <b/>
        <sz val="12"/>
        <rFont val="宋体"/>
        <charset val="134"/>
      </rPr>
      <t>金融支出</t>
    </r>
  </si>
  <si>
    <t xml:space="preserve"> 一、专款支出25万元，为2020年第二批复工贷款自治区财政贴息资金25万元。</t>
  </si>
  <si>
    <r>
      <t>220</t>
    </r>
    <r>
      <rPr>
        <b/>
        <sz val="12"/>
        <rFont val="宋体"/>
        <charset val="134"/>
      </rPr>
      <t>自然资源海洋气象等支出</t>
    </r>
  </si>
  <si>
    <r>
      <t>一、基本支出1517万元</t>
    </r>
    <r>
      <rPr>
        <sz val="12"/>
        <color indexed="8"/>
        <rFont val="宋体"/>
        <charset val="134"/>
      </rPr>
      <t xml:space="preserve">，其中：1.工资796万元；2.车改补贴47万元；3.绩效316万元；4.物业补贴45万元；5.伙食补助72万元、6.通讯补贴7万元；7.日常公用经费205万元；8.年度优秀考核奖励7万元；9.社保缴费3万元；10.扶贫满勤1万元；11.抚恤18万元。 
</t>
    </r>
    <r>
      <rPr>
        <b/>
        <sz val="12"/>
        <color rgb="FF000000"/>
        <rFont val="宋体"/>
        <charset val="134"/>
      </rPr>
      <t>二、项目支出784万元</t>
    </r>
    <r>
      <rPr>
        <sz val="12"/>
        <color indexed="8"/>
        <rFont val="宋体"/>
        <charset val="134"/>
      </rPr>
      <t xml:space="preserve">。1.国土资源执法监察大队经费14万元，主要包括：季度卫片执法办案专项经费4万元、年度卫片执法办案专项经费6万元；2.人工天气影响管理中心经费24万元，主要包括：乡镇天气预报节目制作费12万元、天气预报版面费6万元；3.发展和改革局经费40万元，其中：储备粮农发行贷款利息14万元、储备粮费用26万元；4.征地拆迁和房屋征收补偿服务中心长安镇红卫片区安置点“三通一平项目设计费”11万元；5.自然资源和规划局经费321万元，主要包括：不动产数据整合专项经费214万元、融安县城区及乡镇土地定级与基准地价更新工作专项经费34万元、永久基本农田划定整备区划定经费29万元。
</t>
    </r>
    <r>
      <rPr>
        <b/>
        <sz val="12"/>
        <color rgb="FF000000"/>
        <rFont val="宋体"/>
        <charset val="134"/>
      </rPr>
      <t>三、专款支出1127万元</t>
    </r>
    <r>
      <rPr>
        <sz val="12"/>
        <color indexed="8"/>
        <rFont val="宋体"/>
        <charset val="134"/>
      </rPr>
      <t>，1.融安县人工天气影响管理中心2020年气象服务专项支出60万元；2.融安县土地整理中心662万元，主要包括2020年补助市县项目经费（整县推进土地整治重大工程（三期）资金）556万元、整县推进土地整治重大工程（三期）预算指标的通知106万元；3.融安县自然资源和规划局405万元，主要为2017年11月—2018年4月回拨市县耕地开垦费255万元、市县耕地开垦费39万元。</t>
    </r>
  </si>
  <si>
    <r>
      <t xml:space="preserve">221 </t>
    </r>
    <r>
      <rPr>
        <b/>
        <sz val="12"/>
        <rFont val="宋体"/>
        <charset val="134"/>
      </rPr>
      <t>住房保障支出</t>
    </r>
  </si>
  <si>
    <r>
      <t>一、基本支出3809万元，</t>
    </r>
    <r>
      <rPr>
        <sz val="12"/>
        <color indexed="8"/>
        <rFont val="宋体"/>
        <charset val="134"/>
      </rPr>
      <t xml:space="preserve">其中：1.工资70万元；2.绩效26万元；3.物业补贴3万元；4.伙食补助5万元；5.日常公用经费13万元；6.住房公积金3681万元；7.抚恤11万元。 
</t>
    </r>
    <r>
      <rPr>
        <b/>
        <sz val="12"/>
        <color rgb="FF000000"/>
        <rFont val="宋体"/>
        <charset val="134"/>
      </rPr>
      <t>二、项目支出3260万元</t>
    </r>
    <r>
      <rPr>
        <sz val="12"/>
        <color indexed="8"/>
        <rFont val="宋体"/>
        <charset val="134"/>
      </rPr>
      <t xml:space="preserve">，1.房产管理所经费9万元，主要包括：白蚁防治药3万元、EPCAD2012房产项目测绘计算机系统维护费2万元；2.长安等11个乡镇人民政府四大战役危房改造资金3175万元。
</t>
    </r>
    <r>
      <rPr>
        <b/>
        <sz val="12"/>
        <color rgb="FF000000"/>
        <rFont val="宋体"/>
        <charset val="134"/>
      </rPr>
      <t>三、专款支出6348万元</t>
    </r>
    <r>
      <rPr>
        <sz val="12"/>
        <color indexed="8"/>
        <rFont val="宋体"/>
        <charset val="134"/>
      </rPr>
      <t>，1.12个乡镇危房改造工程1215万元；2.融安县房产管理所90万元，主要为中央财政城镇保障性安居工程专项资金90万元；3.融安县住房和城乡建设局5043万元，主要为保障性安居工程5000万元、危房改造43万元。</t>
    </r>
  </si>
  <si>
    <r>
      <t xml:space="preserve">222 </t>
    </r>
    <r>
      <rPr>
        <b/>
        <sz val="12"/>
        <rFont val="宋体"/>
        <charset val="134"/>
      </rPr>
      <t>粮油物资储备支出</t>
    </r>
  </si>
  <si>
    <r>
      <t>一、项目支出40万元，</t>
    </r>
    <r>
      <rPr>
        <sz val="12"/>
        <color indexed="8"/>
        <rFont val="宋体"/>
        <charset val="134"/>
      </rPr>
      <t xml:space="preserve">主要为2020年发改局储备粮费用40万元。
</t>
    </r>
    <r>
      <rPr>
        <b/>
        <sz val="12"/>
        <color rgb="FF000000"/>
        <rFont val="宋体"/>
        <charset val="134"/>
      </rPr>
      <t>二、专款支出761万元</t>
    </r>
    <r>
      <rPr>
        <sz val="12"/>
        <color indexed="8"/>
        <rFont val="宋体"/>
        <charset val="134"/>
      </rPr>
      <t>，1.科技工贸和信息化局支持应急物资保障体系建设补助资金480万元；2.产油大县奖励资金及优质粮食工程资金115万元，3.早稻生产补贴151万元；4.发展和改革局专款15万元，其中：优质粮食工程质检体系建设补助资金5万元、粮安工程智能化升级改造项目资金10万元。</t>
    </r>
  </si>
  <si>
    <t>224灾害防治及应急管理支出</t>
  </si>
  <si>
    <r>
      <t>一、基本支出 557万元，</t>
    </r>
    <r>
      <rPr>
        <sz val="12"/>
        <rFont val="宋体"/>
        <charset val="134"/>
      </rPr>
      <t xml:space="preserve">其中：工资332万元、绩效121万元、伙食补助37万元、物业补贴7万元、通讯补贴2万元、车改补贴17万元、公务运转经费41万元。
</t>
    </r>
    <r>
      <rPr>
        <b/>
        <sz val="12"/>
        <rFont val="宋体"/>
        <charset val="134"/>
      </rPr>
      <t>二、项目支出522万元，</t>
    </r>
    <r>
      <rPr>
        <sz val="12"/>
        <rFont val="宋体"/>
        <charset val="134"/>
      </rPr>
      <t xml:space="preserve">1.融安县应急管理局50万元，其中：灾害信息员业务培训费5万元、安全生产专项经费10万元、防汛办值班补助15万元、农村住房政策性保险20万元；2.消防项目119万元，其中:专用材料费30万元、消防信息系统维护费5万元、其他业务经费20万元、执法办案经费2万元、被装购置费5万元、消防业务经费（包括印刷、水电、电话、差旅）40万元、消防宣传费17万元；3. 融安县自然资源和规划局183万元，其中：地质灾害防治工作综合经费35万元；4.乡镇2020年抗洪抢险清障经费148万元。
</t>
    </r>
    <r>
      <rPr>
        <b/>
        <sz val="12"/>
        <rFont val="宋体"/>
        <charset val="134"/>
      </rPr>
      <t>三、专款支出1764万元，</t>
    </r>
    <r>
      <rPr>
        <sz val="12"/>
        <rFont val="宋体"/>
        <charset val="134"/>
      </rPr>
      <t>1. 融安县公路管理所中央灾后恢复重建财力补助资金510万元；2.融安县交通运输局2020年暴雨洪涝灾害救灾应急补助中央基建投资预算162万元；3.融安县应急管理局499万元，主要为2019年中央自然灾害救灾资金496万元、安全生产专项资金3万元；4.融安县住房和城乡建设局中央灾后恢复重建财力补助资金547万元；5.融安县自然资源和规划局2020年自然灾害防治体系建设补助资金45万元。</t>
    </r>
  </si>
  <si>
    <r>
      <t>232</t>
    </r>
    <r>
      <rPr>
        <b/>
        <sz val="12"/>
        <rFont val="宋体"/>
        <charset val="134"/>
      </rPr>
      <t>地方政府付息支出</t>
    </r>
  </si>
  <si>
    <t>地方政府债券付息</t>
  </si>
  <si>
    <r>
      <t>233</t>
    </r>
    <r>
      <rPr>
        <b/>
        <sz val="12"/>
        <rFont val="宋体"/>
        <charset val="134"/>
      </rPr>
      <t>债务发行费支出</t>
    </r>
  </si>
  <si>
    <t>地方政府一般债务发行费</t>
  </si>
  <si>
    <r>
      <t>227</t>
    </r>
    <r>
      <rPr>
        <b/>
        <sz val="12"/>
        <rFont val="宋体"/>
        <charset val="134"/>
      </rPr>
      <t>预备费</t>
    </r>
  </si>
  <si>
    <r>
      <t xml:space="preserve">229 </t>
    </r>
    <r>
      <rPr>
        <b/>
        <sz val="12"/>
        <rFont val="宋体"/>
        <charset val="134"/>
      </rPr>
      <t>其他支出</t>
    </r>
  </si>
  <si>
    <t>上级补助基本建设项目前期工作经费费</t>
  </si>
  <si>
    <t>附表四：</t>
  </si>
  <si>
    <t>融安县2020年政府性基金决算收支情况表</t>
  </si>
  <si>
    <t>编制单位：融安县财政局                            2021年7月11日                                             单位：万元</t>
  </si>
  <si>
    <t>2019年
决算收入</t>
  </si>
  <si>
    <t>2020年
决算收入</t>
  </si>
  <si>
    <t>比上年       增减%</t>
  </si>
  <si>
    <t>2019年
决算支出</t>
  </si>
  <si>
    <t>2020年
决算支出</t>
  </si>
  <si>
    <t>一、新菜地开发建设基金收入</t>
  </si>
  <si>
    <t>一、 文化体育与传媒支出</t>
  </si>
  <si>
    <t>二、新增建设用地土地有偿使用费收入</t>
  </si>
  <si>
    <t xml:space="preserve"> 国家电影事业发展专项资金安排的支出</t>
  </si>
  <si>
    <t>三、育林基金收入</t>
  </si>
  <si>
    <t xml:space="preserve"> 旅游发展基金支出</t>
  </si>
  <si>
    <t>四、森林植被恢复费</t>
  </si>
  <si>
    <t>二、 社会保障和就业支出</t>
  </si>
  <si>
    <t>五、地方水利建设基金收入</t>
  </si>
  <si>
    <r>
      <t xml:space="preserve">    </t>
    </r>
    <r>
      <rPr>
        <sz val="12"/>
        <rFont val="宋体"/>
        <charset val="134"/>
      </rPr>
      <t>大中型水库移民后期扶持基金支出</t>
    </r>
  </si>
  <si>
    <r>
      <t xml:space="preserve">      </t>
    </r>
    <r>
      <rPr>
        <sz val="12"/>
        <rFont val="宋体"/>
        <charset val="134"/>
      </rPr>
      <t>地方水利建设基金划转收入</t>
    </r>
  </si>
  <si>
    <r>
      <t xml:space="preserve">      </t>
    </r>
    <r>
      <rPr>
        <sz val="12"/>
        <rFont val="宋体"/>
        <charset val="134"/>
      </rPr>
      <t>小型水库移民扶助基金安排的支出</t>
    </r>
  </si>
  <si>
    <r>
      <t xml:space="preserve">      </t>
    </r>
    <r>
      <rPr>
        <sz val="12"/>
        <rFont val="宋体"/>
        <charset val="134"/>
      </rPr>
      <t>地方其他水利建设基金收入</t>
    </r>
  </si>
  <si>
    <t xml:space="preserve">  三、城乡社区支出</t>
  </si>
  <si>
    <t>六、国家重大水利工程建设基金收入</t>
  </si>
  <si>
    <r>
      <t xml:space="preserve"> </t>
    </r>
    <r>
      <rPr>
        <b/>
        <sz val="12"/>
        <rFont val="宋体"/>
        <charset val="134"/>
      </rPr>
      <t>国有土地使用权出让收入及对应专项债务收入安排的支出</t>
    </r>
  </si>
  <si>
    <t>七、残疾人就业保障金收入</t>
  </si>
  <si>
    <t>征地和拆迁补偿支出</t>
  </si>
  <si>
    <t>八、政府住房基金收入</t>
  </si>
  <si>
    <t xml:space="preserve">      土地开发支出</t>
  </si>
  <si>
    <t>九、城市公用事业附加收入</t>
  </si>
  <si>
    <t xml:space="preserve">      城市建设支出</t>
  </si>
  <si>
    <t>十、国有土地收益基金收入</t>
  </si>
  <si>
    <t>农村基础设施建设支出</t>
  </si>
  <si>
    <t>十一、农业土地开发资金收入</t>
  </si>
  <si>
    <t>补助被征地农民支出</t>
  </si>
  <si>
    <t>十二、国有土地使用权出让收入</t>
  </si>
  <si>
    <t>棚户区改造支出</t>
  </si>
  <si>
    <r>
      <t xml:space="preserve">      </t>
    </r>
    <r>
      <rPr>
        <sz val="12"/>
        <rFont val="宋体"/>
        <charset val="134"/>
      </rPr>
      <t>土地出让价款收入</t>
    </r>
  </si>
  <si>
    <t>其他国有土地使用权出让收入安排的支出</t>
  </si>
  <si>
    <r>
      <t xml:space="preserve">      </t>
    </r>
    <r>
      <rPr>
        <sz val="12"/>
        <rFont val="宋体"/>
        <charset val="134"/>
      </rPr>
      <t>补缴的土地价款</t>
    </r>
  </si>
  <si>
    <t xml:space="preserve"> 国有土地收益基金安排的支出</t>
  </si>
  <si>
    <r>
      <t xml:space="preserve">       </t>
    </r>
    <r>
      <rPr>
        <sz val="12"/>
        <color indexed="8"/>
        <rFont val="宋体"/>
        <charset val="134"/>
      </rPr>
      <t>划拨土地收入</t>
    </r>
  </si>
  <si>
    <r>
      <t xml:space="preserve">  </t>
    </r>
    <r>
      <rPr>
        <b/>
        <sz val="12"/>
        <rFont val="宋体"/>
        <charset val="134"/>
      </rPr>
      <t>农业土地开发资金安排的支出</t>
    </r>
  </si>
  <si>
    <r>
      <t xml:space="preserve">      </t>
    </r>
    <r>
      <rPr>
        <sz val="12"/>
        <rFont val="宋体"/>
        <charset val="134"/>
      </rPr>
      <t>缴纳新增建设用地有偿使用费</t>
    </r>
  </si>
  <si>
    <r>
      <t xml:space="preserve">    </t>
    </r>
    <r>
      <rPr>
        <b/>
        <sz val="12"/>
        <rFont val="宋体"/>
        <charset val="134"/>
      </rPr>
      <t>城市基础设施配套费安排的支出</t>
    </r>
  </si>
  <si>
    <r>
      <t xml:space="preserve">      </t>
    </r>
    <r>
      <rPr>
        <sz val="12"/>
        <rFont val="宋体"/>
        <charset val="134"/>
      </rPr>
      <t>其他土地出让收入</t>
    </r>
  </si>
  <si>
    <r>
      <t xml:space="preserve">  </t>
    </r>
    <r>
      <rPr>
        <b/>
        <sz val="12"/>
        <rFont val="宋体"/>
        <charset val="134"/>
      </rPr>
      <t>污水处理费安排的支出</t>
    </r>
  </si>
  <si>
    <t>十三、大中型水库移民后期扶持基金收入</t>
  </si>
  <si>
    <t>棚户区改造专项债券收入安排的支出</t>
  </si>
  <si>
    <t>十四、大中型水库库区基金收入</t>
  </si>
  <si>
    <r>
      <t xml:space="preserve"> </t>
    </r>
    <r>
      <rPr>
        <b/>
        <sz val="12"/>
        <rFont val="宋体"/>
        <charset val="134"/>
      </rPr>
      <t>四、</t>
    </r>
    <r>
      <rPr>
        <b/>
        <sz val="12"/>
        <rFont val="Times New Roman"/>
        <family val="1"/>
        <charset val="0"/>
      </rPr>
      <t xml:space="preserve"> </t>
    </r>
    <r>
      <rPr>
        <b/>
        <sz val="12"/>
        <rFont val="宋体"/>
        <charset val="134"/>
      </rPr>
      <t>农林水支出</t>
    </r>
  </si>
  <si>
    <t>十五、彩票公益金收入</t>
  </si>
  <si>
    <t>大中型水库库区基金安排的支出</t>
  </si>
  <si>
    <t>十六、城市基础设施配套费收入</t>
  </si>
  <si>
    <r>
      <t xml:space="preserve">  </t>
    </r>
    <r>
      <rPr>
        <sz val="12"/>
        <rFont val="宋体"/>
        <charset val="134"/>
      </rPr>
      <t>国家重大水利工程建设基金安排的支出</t>
    </r>
  </si>
  <si>
    <t xml:space="preserve">  五、其他支出</t>
  </si>
  <si>
    <t xml:space="preserve">  其他政府性基金及对应专项债务收入安排的支出</t>
  </si>
  <si>
    <t>十七、水库移民扶助基金收入</t>
  </si>
  <si>
    <t xml:space="preserve"> 彩票公益金安排的支出</t>
  </si>
  <si>
    <t>十八、国家电影事业发展专项资金收入</t>
  </si>
  <si>
    <r>
      <t>六、</t>
    </r>
    <r>
      <rPr>
        <b/>
        <sz val="12"/>
        <rFont val="Times New Roman"/>
        <family val="1"/>
        <charset val="0"/>
      </rPr>
      <t xml:space="preserve">  </t>
    </r>
    <r>
      <rPr>
        <b/>
        <sz val="12"/>
        <rFont val="宋体"/>
        <charset val="134"/>
      </rPr>
      <t>债务付息支出</t>
    </r>
  </si>
  <si>
    <t>十九、污水处理费收入</t>
  </si>
  <si>
    <t>七、 债务发行费用支出</t>
  </si>
  <si>
    <t>二十、其他政府性基金收入</t>
  </si>
  <si>
    <t>八、抗疫特别国债安排的支出</t>
  </si>
  <si>
    <t xml:space="preserve">二十一、  其他政府性基金专项债务对应项目专项收入  </t>
  </si>
  <si>
    <t>收入合计</t>
  </si>
  <si>
    <t>转移性收入</t>
  </si>
  <si>
    <t>转移性支出</t>
  </si>
  <si>
    <r>
      <t xml:space="preserve">    </t>
    </r>
    <r>
      <rPr>
        <sz val="12"/>
        <rFont val="宋体"/>
        <charset val="134"/>
      </rPr>
      <t>政府性基金转移收入</t>
    </r>
  </si>
  <si>
    <r>
      <t xml:space="preserve">    </t>
    </r>
    <r>
      <rPr>
        <sz val="12"/>
        <rFont val="宋体"/>
        <charset val="134"/>
      </rPr>
      <t>政府性基金转移支付</t>
    </r>
  </si>
  <si>
    <r>
      <t xml:space="preserve">    </t>
    </r>
    <r>
      <rPr>
        <sz val="12"/>
        <rFont val="宋体"/>
        <charset val="134"/>
      </rPr>
      <t>　政府性基金补助收入</t>
    </r>
  </si>
  <si>
    <r>
      <t xml:space="preserve">    </t>
    </r>
    <r>
      <rPr>
        <sz val="12"/>
        <rFont val="宋体"/>
        <charset val="134"/>
      </rPr>
      <t>　政府性基金补助支出</t>
    </r>
  </si>
  <si>
    <r>
      <t xml:space="preserve">    </t>
    </r>
    <r>
      <rPr>
        <sz val="12"/>
        <rFont val="宋体"/>
        <charset val="134"/>
      </rPr>
      <t>　政府性基金上解收入</t>
    </r>
  </si>
  <si>
    <r>
      <t xml:space="preserve">    </t>
    </r>
    <r>
      <rPr>
        <sz val="12"/>
        <rFont val="宋体"/>
        <charset val="134"/>
      </rPr>
      <t>　政府性基金上解支出</t>
    </r>
  </si>
  <si>
    <t xml:space="preserve">  地方政府专项债务转贷收入</t>
  </si>
  <si>
    <t>上年结转收入</t>
  </si>
  <si>
    <t>调出资金</t>
  </si>
  <si>
    <t>专项债券转贷收入</t>
  </si>
  <si>
    <t>年终结转</t>
  </si>
  <si>
    <t>收入总计</t>
  </si>
  <si>
    <t>支出总计</t>
  </si>
  <si>
    <t>附表五：</t>
  </si>
  <si>
    <t>融安县2020年政府性基金决算支出明细表</t>
  </si>
  <si>
    <t>编制单位：融安县财政局                               2021年7月11日                                         单位：万元</t>
  </si>
  <si>
    <t>科目名称</t>
  </si>
  <si>
    <r>
      <t>2019</t>
    </r>
    <r>
      <rPr>
        <b/>
        <sz val="12"/>
        <rFont val="宋体"/>
        <charset val="134"/>
      </rPr>
      <t>年
决算数</t>
    </r>
  </si>
  <si>
    <t>2020年年初预算数</t>
  </si>
  <si>
    <t>2020年年度调整预算数</t>
  </si>
  <si>
    <r>
      <t>2020</t>
    </r>
    <r>
      <rPr>
        <b/>
        <sz val="12"/>
        <rFont val="宋体"/>
        <charset val="134"/>
      </rPr>
      <t>年决算数</t>
    </r>
  </si>
  <si>
    <t>完成调整预算(%)</t>
  </si>
  <si>
    <r>
      <t>比上年增减</t>
    </r>
    <r>
      <rPr>
        <b/>
        <sz val="12"/>
        <rFont val="Times New Roman"/>
        <family val="1"/>
        <charset val="0"/>
      </rPr>
      <t>%</t>
    </r>
  </si>
  <si>
    <t>支    出    方    向</t>
  </si>
  <si>
    <t>类</t>
  </si>
  <si>
    <t>款</t>
  </si>
  <si>
    <t>文化体育与传媒支出</t>
  </si>
  <si>
    <t>专款支出62万元。其中：1.旅游发展基金补助地方项目资金54万；2.补助地方国家电影事业发展专项资金8万元。</t>
  </si>
  <si>
    <t>社会保障和就业支出</t>
  </si>
  <si>
    <t>上级专款支出1593万元。其中：1.2020年中央水库移民扶持基金预算和大中型水库移民后期扶持资金569万元；2.2019年大中型水库移民后期扶持基金项目752万元；3.2018年大中型水库移民后期扶持基金140万元。</t>
  </si>
  <si>
    <t>城乡社区支出</t>
  </si>
  <si>
    <r>
      <t>一、项目支出43519万元：</t>
    </r>
    <r>
      <rPr>
        <sz val="12"/>
        <rFont val="宋体"/>
        <charset val="134"/>
      </rPr>
      <t xml:space="preserve">主要有：1.征地和拆迁补偿支出3296万元；2.土地开发支出11927万元；3.融资贷款还本付息11399万元；4.易地搬迁安置点项目建设资金729万元；5.易瑞微新能源智能智造扶贫产业园项目扶持资金600万元；6.公安局关于请求拨给融安县“智慧融安视频云项目”442万元；5.污水处理费378万；6.住建局市政工程建设1100万元；7.长安三桥东桥及引道工程施工费用500万元；8.交通局村公路养护资金521万元；9.东圩水厂至浮石管网工程200万元；10.融安段房屋拆迁安置点（铜鼓桥）“三通一平”272万元；11.园林、环卫及城市垃圾治理916万元；12.2020年乡镇干部周转房建设907万元；13.购买桂林至柳城高速公路（融安段）桂林至柳城高速公路（融安段）耕地占补指标11239万元。
</t>
    </r>
    <r>
      <rPr>
        <b/>
        <sz val="12"/>
        <rFont val="宋体"/>
        <charset val="134"/>
      </rPr>
      <t>二、专款支出7731万元</t>
    </r>
    <r>
      <rPr>
        <sz val="12"/>
        <rFont val="宋体"/>
        <charset val="134"/>
      </rPr>
      <t>，主要有：1.柳州市农村危房改造提升项目补助资金5421万元；2.柳州市乡村振兴1500万元；3.农村基础设施建设810万元。</t>
    </r>
  </si>
  <si>
    <t>农林水支出</t>
  </si>
  <si>
    <t>专款支出579万元，其中：1.国家重大水利建设基金106万元；2.移民遗留问题处理项目经费及水库移民救灾重建项目资金447万元。</t>
  </si>
  <si>
    <t>其他支出</t>
  </si>
  <si>
    <t>专款支出48575万元，其中：1.彩票公益金526万元；2.广西香杉生态工业产业园二期项目12000万元；3.焦柳铁路怀化至柳州段电气化改造工程（融安县城段及浮石站）30000万元；4.融安县东圩水厂至浮石镇水厂输水管道工程1800万元；5.融安县城东圩水厂工程4000万元。</t>
  </si>
  <si>
    <t xml:space="preserve">  债务付息支出</t>
  </si>
  <si>
    <t>其中：1.国有土地使用权出让金债务付息支出、2.土地储备专项债券付息支出192万元、3.棚户区改造专项债券付息支出167万元、4. 其他地方自行试点项目收益专项债券付息支出484万元。</t>
  </si>
  <si>
    <t>八、债务发行费用支出</t>
  </si>
  <si>
    <t>九、抗疫特别国债安排的支出</t>
  </si>
  <si>
    <r>
      <t>其中：1.融安县妇幼保健院业务综合楼建设项目</t>
    </r>
    <r>
      <rPr>
        <sz val="12"/>
        <rFont val="宋体"/>
        <charset val="134"/>
      </rPr>
      <t>2000万元、2.融安县12个乡镇卫生院发热门诊及配套功能建设项目1032万元、3.融安县妇幼保健院发热门诊建设项目200万元、4.融安县中医医院医技综合楼项目650万元、5.融安县人民医院传染病区建设项目2400万元、6.融安县中医医院发热门诊建设项目150万元、7.融安县人民医院综合楼建设项目（一期）2138万元、8.县疾病控制中心核酸检测实验室建设及设备采购项目365万元、9.融安县120应急指挥中心30万元、10.融安县卫生监督所卫生监督执法用车项目15万元。</t>
    </r>
  </si>
  <si>
    <t>附表六：</t>
  </si>
  <si>
    <t>融安县2020年社会保险基金收支决算表</t>
  </si>
  <si>
    <r>
      <t>项</t>
    </r>
    <r>
      <rPr>
        <b/>
        <sz val="11"/>
        <color indexed="8"/>
        <rFont val="Times New Roman"/>
        <family val="1"/>
        <charset val="0"/>
      </rPr>
      <t xml:space="preserve">          </t>
    </r>
    <r>
      <rPr>
        <b/>
        <sz val="11"/>
        <color indexed="8"/>
        <rFont val="宋体"/>
        <charset val="134"/>
      </rPr>
      <t>目</t>
    </r>
  </si>
  <si>
    <r>
      <t>2019</t>
    </r>
    <r>
      <rPr>
        <b/>
        <sz val="11"/>
        <color indexed="8"/>
        <rFont val="宋体"/>
        <charset val="134"/>
      </rPr>
      <t>年决算数</t>
    </r>
  </si>
  <si>
    <r>
      <t>2020</t>
    </r>
    <r>
      <rPr>
        <b/>
        <sz val="11"/>
        <color indexed="8"/>
        <rFont val="宋体"/>
        <charset val="134"/>
      </rPr>
      <t>年决算数</t>
    </r>
  </si>
  <si>
    <r>
      <t>比上年增减</t>
    </r>
    <r>
      <rPr>
        <b/>
        <sz val="11"/>
        <color indexed="8"/>
        <rFont val="Times New Roman"/>
        <family val="1"/>
        <charset val="0"/>
      </rPr>
      <t>%</t>
    </r>
  </si>
  <si>
    <t>合计</t>
  </si>
  <si>
    <t>城乡居民基本养老保险基金</t>
  </si>
  <si>
    <t>机关事业单位基本养老保险基金</t>
  </si>
  <si>
    <t>其中：保险费收入</t>
  </si>
  <si>
    <t>一、社会保险待遇支出</t>
  </si>
  <si>
    <r>
      <t xml:space="preserve"> </t>
    </r>
    <r>
      <rPr>
        <sz val="11"/>
        <color indexed="8"/>
        <rFont val="宋体"/>
        <charset val="134"/>
      </rPr>
      <t xml:space="preserve">  </t>
    </r>
    <r>
      <rPr>
        <sz val="11"/>
        <color indexed="8"/>
        <rFont val="宋体"/>
        <charset val="134"/>
      </rPr>
      <t>财政补贴收入</t>
    </r>
  </si>
  <si>
    <t>二、丧葬抚恤补助支出</t>
  </si>
  <si>
    <t xml:space="preserve">      利息收入</t>
  </si>
  <si>
    <t>三、其他支出</t>
  </si>
  <si>
    <t xml:space="preserve">      其他收入</t>
  </si>
  <si>
    <t>四、转移支出</t>
  </si>
  <si>
    <t xml:space="preserve">    委托投资收益</t>
  </si>
  <si>
    <t>五、本年支出合计</t>
  </si>
  <si>
    <t xml:space="preserve">  转移收入</t>
  </si>
  <si>
    <t>三、本年收入</t>
  </si>
  <si>
    <t>六、本年收支结余</t>
  </si>
  <si>
    <t>四、上年结余</t>
  </si>
  <si>
    <t>七、年末滚存结余</t>
  </si>
  <si>
    <t>附表七</t>
  </si>
  <si>
    <t>2020年融安县债务限额和余额情况表</t>
  </si>
  <si>
    <t>融安县财政局</t>
  </si>
  <si>
    <t>项目名称</t>
  </si>
  <si>
    <t>年初债务余额</t>
  </si>
  <si>
    <t>期末债务余额</t>
  </si>
  <si>
    <t>年度限额</t>
  </si>
  <si>
    <t>限额使用比例</t>
  </si>
  <si>
    <t>一般债务</t>
  </si>
  <si>
    <t>专项债务</t>
  </si>
  <si>
    <t>附表八</t>
  </si>
  <si>
    <t>融安县2020年政府新增专项债券资金安排情况表</t>
  </si>
  <si>
    <t xml:space="preserve">                             单位：万元</t>
  </si>
  <si>
    <t>项目</t>
  </si>
  <si>
    <t>地方自行安排项目</t>
  </si>
  <si>
    <t>支出功能分类科目</t>
  </si>
  <si>
    <t>合  计</t>
  </si>
  <si>
    <t>一、产业园区</t>
  </si>
  <si>
    <t>融安·广西香杉生态工业产业园二期项目</t>
  </si>
  <si>
    <t>二、交通基础设施</t>
  </si>
  <si>
    <t>焦柳铁路怀化至柳州段电气化改造工程（融安县城段及浮石站）</t>
  </si>
  <si>
    <t>三、市政建设</t>
  </si>
  <si>
    <t>融安县东圩水厂至浮石镇水厂输水管道工程</t>
  </si>
  <si>
    <t>融安县城东圩水厂工程</t>
  </si>
  <si>
    <t>附表九</t>
  </si>
  <si>
    <t xml:space="preserve"> 融安县2020年国有资本经营决算收支总表</t>
  </si>
  <si>
    <t>填报单位：融安县财政局</t>
  </si>
  <si>
    <r>
      <t>收</t>
    </r>
    <r>
      <rPr>
        <sz val="12"/>
        <rFont val="Times New Roman"/>
        <family val="1"/>
        <charset val="0"/>
      </rPr>
      <t xml:space="preserve">          </t>
    </r>
    <r>
      <rPr>
        <sz val="12"/>
        <rFont val="宋体"/>
        <charset val="134"/>
      </rPr>
      <t>入</t>
    </r>
  </si>
  <si>
    <r>
      <t>支</t>
    </r>
    <r>
      <rPr>
        <sz val="12"/>
        <rFont val="Times New Roman"/>
        <family val="1"/>
        <charset val="0"/>
      </rPr>
      <t xml:space="preserve">          </t>
    </r>
    <r>
      <rPr>
        <sz val="12"/>
        <rFont val="宋体"/>
        <charset val="134"/>
      </rPr>
      <t>出</t>
    </r>
  </si>
  <si>
    <r>
      <t>项</t>
    </r>
    <r>
      <rPr>
        <sz val="12"/>
        <rFont val="Times New Roman"/>
        <family val="1"/>
        <charset val="0"/>
      </rPr>
      <t xml:space="preserve">        </t>
    </r>
    <r>
      <rPr>
        <sz val="12"/>
        <rFont val="宋体"/>
        <charset val="134"/>
      </rPr>
      <t>目</t>
    </r>
  </si>
  <si>
    <r>
      <t>2019</t>
    </r>
    <r>
      <rPr>
        <b/>
        <sz val="12"/>
        <color indexed="8"/>
        <rFont val="宋体"/>
        <charset val="134"/>
      </rPr>
      <t>年决算数</t>
    </r>
  </si>
  <si>
    <r>
      <t>2020</t>
    </r>
    <r>
      <rPr>
        <b/>
        <sz val="12"/>
        <color indexed="8"/>
        <rFont val="宋体"/>
        <charset val="134"/>
      </rPr>
      <t>年决算数</t>
    </r>
  </si>
  <si>
    <r>
      <t>比上年增减</t>
    </r>
    <r>
      <rPr>
        <b/>
        <sz val="12"/>
        <color indexed="8"/>
        <rFont val="Times New Roman"/>
        <family val="1"/>
        <charset val="0"/>
      </rPr>
      <t>%</t>
    </r>
  </si>
  <si>
    <t>行次</t>
  </si>
  <si>
    <t>栏次</t>
  </si>
  <si>
    <t>一、利润收入</t>
  </si>
  <si>
    <t>一、解决历史遗留问题及改革成本支出</t>
  </si>
  <si>
    <t>二、股利、股息收入</t>
  </si>
  <si>
    <t>二、国有企业资本金注入</t>
  </si>
  <si>
    <t>三、产权转让收入</t>
  </si>
  <si>
    <t>三、国有企业政策性补贴</t>
  </si>
  <si>
    <t>四、清算收入</t>
  </si>
  <si>
    <t>四、金融国有资本经营预算支出</t>
  </si>
  <si>
    <t>五、国有资本经营预算转移支付收入</t>
  </si>
  <si>
    <t>五、调出资金</t>
  </si>
  <si>
    <t>六、其他国有资本经营预算收入</t>
  </si>
  <si>
    <t>六、国有资本经营预算转移支付支出</t>
  </si>
  <si>
    <t>七、其他国有资本经营预算支出</t>
  </si>
  <si>
    <t>本年收入合计</t>
  </si>
  <si>
    <t>本年支出合计</t>
  </si>
  <si>
    <t>上年结转</t>
  </si>
  <si>
    <t>结转下年</t>
  </si>
  <si>
    <r>
      <t>收</t>
    </r>
    <r>
      <rPr>
        <sz val="12"/>
        <rFont val="Times New Roman"/>
        <family val="1"/>
        <charset val="0"/>
      </rPr>
      <t xml:space="preserve"> </t>
    </r>
    <r>
      <rPr>
        <sz val="12"/>
        <rFont val="宋体"/>
        <charset val="134"/>
      </rPr>
      <t>入</t>
    </r>
    <r>
      <rPr>
        <sz val="12"/>
        <rFont val="Times New Roman"/>
        <family val="1"/>
        <charset val="0"/>
      </rPr>
      <t xml:space="preserve"> </t>
    </r>
    <r>
      <rPr>
        <sz val="12"/>
        <rFont val="宋体"/>
        <charset val="134"/>
      </rPr>
      <t>总</t>
    </r>
    <r>
      <rPr>
        <sz val="12"/>
        <rFont val="Times New Roman"/>
        <family val="1"/>
        <charset val="0"/>
      </rPr>
      <t xml:space="preserve"> </t>
    </r>
    <r>
      <rPr>
        <sz val="12"/>
        <rFont val="宋体"/>
        <charset val="134"/>
      </rPr>
      <t>计</t>
    </r>
  </si>
  <si>
    <r>
      <t>支</t>
    </r>
    <r>
      <rPr>
        <sz val="12"/>
        <rFont val="Times New Roman"/>
        <family val="1"/>
        <charset val="0"/>
      </rPr>
      <t xml:space="preserve"> </t>
    </r>
    <r>
      <rPr>
        <sz val="12"/>
        <rFont val="宋体"/>
        <charset val="134"/>
      </rPr>
      <t>出</t>
    </r>
    <r>
      <rPr>
        <sz val="12"/>
        <rFont val="Times New Roman"/>
        <family val="1"/>
        <charset val="0"/>
      </rPr>
      <t xml:space="preserve"> </t>
    </r>
    <r>
      <rPr>
        <sz val="12"/>
        <rFont val="宋体"/>
        <charset val="134"/>
      </rPr>
      <t>总</t>
    </r>
    <r>
      <rPr>
        <sz val="12"/>
        <rFont val="Times New Roman"/>
        <family val="1"/>
        <charset val="0"/>
      </rPr>
      <t xml:space="preserve"> </t>
    </r>
    <r>
      <rPr>
        <sz val="12"/>
        <rFont val="宋体"/>
        <charset val="134"/>
      </rPr>
      <t>计</t>
    </r>
  </si>
  <si>
    <t>附表十</t>
  </si>
  <si>
    <t>2020年融安县一般公共预算支出决算经济分类录入表</t>
  </si>
  <si>
    <t>单位:万元</t>
  </si>
  <si>
    <t>科目编码</t>
  </si>
  <si>
    <t>一般公共预算支出</t>
  </si>
  <si>
    <t>一般公共预算基本支出</t>
  </si>
  <si>
    <t>财政拨款列支数</t>
  </si>
  <si>
    <t>财政权责发生制列支数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</si>
  <si>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</si>
  <si>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</si>
  <si>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</si>
  <si>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</si>
  <si>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</si>
  <si>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</si>
  <si>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</si>
  <si>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</si>
  <si>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</si>
  <si>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</si>
  <si>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</si>
  <si>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</si>
  <si>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</si>
  <si>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</si>
  <si>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</si>
  <si>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</si>
  <si>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</si>
  <si>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</si>
  <si>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</si>
  <si>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</si>
  <si>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</si>
  <si>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</si>
  <si>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</si>
  <si>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</si>
  <si>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</si>
  <si>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</si>
  <si>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</si>
  <si>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</si>
  <si>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</si>
  <si>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</si>
  <si>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</si>
  <si>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</si>
  <si>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</si>
  <si>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</si>
  <si>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</si>
  <si>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</si>
  <si>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</si>
  <si>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</si>
  <si>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</si>
  <si>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</si>
  <si>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</si>
  <si>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</si>
  <si>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</si>
  <si>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</si>
  <si>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</si>
  <si>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</si>
  <si>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</si>
  <si>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补充全国社会保障基金</t>
  </si>
  <si>
    <t>债务利息及费用支出</t>
  </si>
  <si>
    <t xml:space="preserve">  国内债务付息</t>
  </si>
  <si>
    <t xml:space="preserve">  国外债务付息</t>
  </si>
  <si>
    <t xml:space="preserve">  国内债务发行费用</t>
  </si>
  <si>
    <t xml:space="preserve">  国外债务发行费用</t>
  </si>
  <si>
    <t xml:space="preserve">  赠与</t>
  </si>
  <si>
    <t xml:space="preserve">  国家赔偿费用支出</t>
  </si>
  <si>
    <t xml:space="preserve">  对民间非营利组织和群众性自治组织补贴</t>
  </si>
  <si>
    <t xml:space="preserve">  其他支出</t>
  </si>
</sst>
</file>

<file path=xl/styles.xml><?xml version="1.0" encoding="utf-8"?>
<styleSheet xmlns="http://schemas.openxmlformats.org/spreadsheetml/2006/main">
  <numFmts count="12">
    <numFmt numFmtId="176" formatCode="0.00_);[Red]\(0.00\)"/>
    <numFmt numFmtId="177" formatCode="0_);[Red]\(0\)"/>
    <numFmt numFmtId="178" formatCode="#,##0_);[Red]\(#,##0\)"/>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9" formatCode="0_ "/>
    <numFmt numFmtId="180" formatCode="#,##0.00_);[Red]\(#,##0.00\)"/>
    <numFmt numFmtId="181" formatCode="#,##0_ "/>
    <numFmt numFmtId="182" formatCode="#,##0.00_ "/>
    <numFmt numFmtId="183" formatCode="0.00_ "/>
  </numFmts>
  <fonts count="69">
    <font>
      <sz val="12"/>
      <name val="宋体"/>
      <charset val="134"/>
    </font>
    <font>
      <b/>
      <sz val="18"/>
      <name val="宋体"/>
      <charset val="134"/>
    </font>
    <font>
      <sz val="10"/>
      <name val="宋体"/>
      <charset val="134"/>
    </font>
    <font>
      <b/>
      <sz val="10"/>
      <name val="宋体"/>
      <charset val="134"/>
    </font>
    <font>
      <sz val="11"/>
      <color indexed="8"/>
      <name val="宋体"/>
      <charset val="134"/>
    </font>
    <font>
      <sz val="12"/>
      <name val="黑体"/>
      <family val="3"/>
      <charset val="134"/>
    </font>
    <font>
      <sz val="16"/>
      <color rgb="FF000000"/>
      <name val="宋体"/>
      <charset val="134"/>
    </font>
    <font>
      <b/>
      <sz val="12"/>
      <color rgb="FF000000"/>
      <name val="Times New Roman"/>
      <family val="1"/>
      <charset val="0"/>
    </font>
    <font>
      <b/>
      <sz val="12"/>
      <color indexed="8"/>
      <name val="宋体"/>
      <charset val="134"/>
    </font>
    <font>
      <b/>
      <sz val="12"/>
      <color indexed="8"/>
      <name val="Times New Roman"/>
      <family val="1"/>
      <charset val="0"/>
    </font>
    <font>
      <sz val="12"/>
      <color indexed="8"/>
      <name val="宋体"/>
      <charset val="134"/>
    </font>
    <font>
      <b/>
      <sz val="11"/>
      <name val="宋体"/>
      <charset val="134"/>
    </font>
    <font>
      <sz val="11"/>
      <name val="宋体"/>
      <charset val="134"/>
    </font>
    <font>
      <sz val="12"/>
      <color indexed="8"/>
      <name val="仿宋_GB2312"/>
      <charset val="134"/>
    </font>
    <font>
      <sz val="22"/>
      <color rgb="FF000000"/>
      <name val="方正小标宋简体"/>
      <charset val="134"/>
    </font>
    <font>
      <sz val="22"/>
      <color indexed="8"/>
      <name val="方正小标宋简体"/>
      <charset val="134"/>
    </font>
    <font>
      <sz val="12"/>
      <color indexed="8"/>
      <name val="黑体"/>
      <family val="3"/>
      <charset val="134"/>
    </font>
    <font>
      <b/>
      <sz val="14"/>
      <color indexed="8"/>
      <name val="宋体"/>
      <charset val="134"/>
    </font>
    <font>
      <b/>
      <sz val="28"/>
      <color indexed="8"/>
      <name val="宋体"/>
      <charset val="134"/>
    </font>
    <font>
      <sz val="16"/>
      <color indexed="8"/>
      <name val="宋体"/>
      <charset val="134"/>
    </font>
    <font>
      <b/>
      <sz val="28"/>
      <name val="Times New Roman"/>
      <family val="1"/>
      <charset val="0"/>
    </font>
    <font>
      <b/>
      <sz val="11"/>
      <name val="黑体"/>
      <family val="3"/>
      <charset val="134"/>
    </font>
    <font>
      <sz val="14"/>
      <color rgb="FF000000"/>
      <name val="黑体"/>
      <family val="3"/>
      <charset val="134"/>
    </font>
    <font>
      <sz val="14"/>
      <color indexed="8"/>
      <name val="黑体"/>
      <family val="3"/>
      <charset val="134"/>
    </font>
    <font>
      <b/>
      <sz val="11"/>
      <color indexed="8"/>
      <name val="宋体"/>
      <charset val="134"/>
    </font>
    <font>
      <b/>
      <sz val="11"/>
      <color rgb="FF000000"/>
      <name val="Times New Roman"/>
      <family val="1"/>
      <charset val="0"/>
    </font>
    <font>
      <b/>
      <sz val="11"/>
      <color indexed="8"/>
      <name val="Times New Roman"/>
      <family val="1"/>
      <charset val="0"/>
    </font>
    <font>
      <sz val="11"/>
      <color indexed="8"/>
      <name val="Times New Roman"/>
      <family val="1"/>
      <charset val="0"/>
    </font>
    <font>
      <sz val="11"/>
      <name val="Times New Roman"/>
      <family val="1"/>
      <charset val="0"/>
    </font>
    <font>
      <b/>
      <sz val="11"/>
      <name val="Times New Roman"/>
      <family val="1"/>
      <charset val="0"/>
    </font>
    <font>
      <b/>
      <sz val="12"/>
      <name val="Times New Roman"/>
      <family val="1"/>
      <charset val="0"/>
    </font>
    <font>
      <b/>
      <sz val="18"/>
      <name val="Times New Roman"/>
      <family val="1"/>
      <charset val="0"/>
    </font>
    <font>
      <b/>
      <sz val="12"/>
      <name val="宋体"/>
      <charset val="134"/>
    </font>
    <font>
      <b/>
      <sz val="14"/>
      <name val="Times New Roman"/>
      <family val="1"/>
      <charset val="0"/>
    </font>
    <font>
      <b/>
      <sz val="12"/>
      <name val="黑体"/>
      <family val="3"/>
      <charset val="134"/>
    </font>
    <font>
      <b/>
      <sz val="18"/>
      <name val="黑体"/>
      <family val="3"/>
      <charset val="134"/>
    </font>
    <font>
      <b/>
      <sz val="14"/>
      <name val="宋体"/>
      <charset val="134"/>
    </font>
    <font>
      <sz val="12"/>
      <name val="Times New Roman"/>
      <family val="1"/>
      <charset val="0"/>
    </font>
    <font>
      <sz val="14"/>
      <name val="Times New Roman"/>
      <family val="1"/>
      <charset val="0"/>
    </font>
    <font>
      <b/>
      <sz val="12"/>
      <name val="仿宋_GB2312"/>
      <charset val="134"/>
    </font>
    <font>
      <sz val="14"/>
      <name val="宋体"/>
      <charset val="134"/>
    </font>
    <font>
      <sz val="14"/>
      <color indexed="8"/>
      <name val="宋体"/>
      <charset val="134"/>
    </font>
    <font>
      <sz val="12"/>
      <color rgb="FF000000"/>
      <name val="宋体"/>
      <charset val="134"/>
      <scheme val="minor"/>
    </font>
    <font>
      <b/>
      <sz val="16"/>
      <name val="黑体"/>
      <family val="3"/>
      <charset val="134"/>
    </font>
    <font>
      <sz val="10"/>
      <color rgb="FFFF0000"/>
      <name val="宋体"/>
      <charset val="134"/>
    </font>
    <font>
      <sz val="12"/>
      <color indexed="8"/>
      <name val="Times New Roman"/>
      <family val="1"/>
      <charset val="0"/>
    </font>
    <font>
      <b/>
      <sz val="12"/>
      <color rgb="FF000000"/>
      <name val="宋体"/>
      <charset val="134"/>
    </font>
    <font>
      <b/>
      <sz val="16"/>
      <name val="Times New Roman"/>
      <family val="1"/>
      <charset val="0"/>
    </font>
    <font>
      <sz val="8"/>
      <name val="Times New Roman"/>
      <family val="1"/>
      <charset val="0"/>
    </font>
    <font>
      <b/>
      <sz val="11"/>
      <color indexed="52"/>
      <name val="宋体"/>
      <charset val="134"/>
    </font>
    <font>
      <sz val="11"/>
      <color indexed="9"/>
      <name val="宋体"/>
      <charset val="134"/>
    </font>
    <font>
      <sz val="11"/>
      <color indexed="20"/>
      <name val="宋体"/>
      <charset val="134"/>
    </font>
    <font>
      <sz val="9"/>
      <name val="宋体"/>
      <charset val="134"/>
    </font>
    <font>
      <sz val="11"/>
      <color indexed="52"/>
      <name val="宋体"/>
      <charset val="134"/>
    </font>
    <font>
      <b/>
      <sz val="11"/>
      <color indexed="9"/>
      <name val="宋体"/>
      <charset val="134"/>
    </font>
    <font>
      <b/>
      <sz val="18"/>
      <color indexed="56"/>
      <name val="宋体"/>
      <charset val="134"/>
    </font>
    <font>
      <sz val="11"/>
      <color indexed="17"/>
      <name val="宋体"/>
      <charset val="134"/>
    </font>
    <font>
      <b/>
      <sz val="11"/>
      <color indexed="56"/>
      <name val="宋体"/>
      <charset val="134"/>
    </font>
    <font>
      <sz val="11"/>
      <color indexed="60"/>
      <name val="宋体"/>
      <charset val="134"/>
    </font>
    <font>
      <sz val="10"/>
      <name val="Arial"/>
      <family val="2"/>
      <charset val="0"/>
    </font>
    <font>
      <b/>
      <sz val="10"/>
      <name val="MS Sans Serif"/>
      <family val="2"/>
      <charset val="0"/>
    </font>
    <font>
      <u/>
      <sz val="12"/>
      <color indexed="36"/>
      <name val="宋体"/>
      <charset val="134"/>
    </font>
    <font>
      <u/>
      <sz val="12"/>
      <color indexed="12"/>
      <name val="宋体"/>
      <charset val="134"/>
    </font>
    <font>
      <b/>
      <sz val="15"/>
      <color indexed="56"/>
      <name val="宋体"/>
      <charset val="134"/>
    </font>
    <font>
      <b/>
      <sz val="13"/>
      <color indexed="56"/>
      <name val="宋体"/>
      <charset val="134"/>
    </font>
    <font>
      <sz val="11"/>
      <color indexed="10"/>
      <name val="宋体"/>
      <charset val="134"/>
    </font>
    <font>
      <sz val="11"/>
      <color indexed="62"/>
      <name val="宋体"/>
      <charset val="134"/>
    </font>
    <font>
      <b/>
      <sz val="11"/>
      <color indexed="63"/>
      <name val="宋体"/>
      <charset val="134"/>
    </font>
    <font>
      <i/>
      <sz val="11"/>
      <color indexed="23"/>
      <name val="宋体"/>
      <charset val="134"/>
    </font>
  </fonts>
  <fills count="27">
    <fill>
      <patternFill patternType="none"/>
    </fill>
    <fill>
      <patternFill patternType="gray125"/>
    </fill>
    <fill>
      <patternFill patternType="solid">
        <fgColor indexed="9"/>
        <bgColor indexed="64"/>
      </patternFill>
    </fill>
    <fill>
      <patternFill patternType="solid">
        <fgColor theme="0"/>
        <bgColor indexed="64"/>
      </patternFill>
    </fill>
    <fill>
      <patternFill patternType="mediumGray">
        <fgColor indexed="9"/>
      </patternFill>
    </fill>
    <fill>
      <patternFill patternType="solid">
        <fgColor indexed="44"/>
        <bgColor indexed="64"/>
      </patternFill>
    </fill>
    <fill>
      <patternFill patternType="solid">
        <fgColor indexed="22"/>
        <bgColor indexed="64"/>
      </patternFill>
    </fill>
    <fill>
      <patternFill patternType="solid">
        <fgColor indexed="36"/>
        <bgColor indexed="64"/>
      </patternFill>
    </fill>
    <fill>
      <patternFill patternType="solid">
        <fgColor indexed="11"/>
        <bgColor indexed="64"/>
      </patternFill>
    </fill>
    <fill>
      <patternFill patternType="solid">
        <fgColor indexed="45"/>
        <bgColor indexed="64"/>
      </patternFill>
    </fill>
    <fill>
      <patternFill patternType="solid">
        <fgColor indexed="29"/>
        <bgColor indexed="64"/>
      </patternFill>
    </fill>
    <fill>
      <patternFill patternType="solid">
        <fgColor indexed="55"/>
        <bgColor indexed="64"/>
      </patternFill>
    </fill>
    <fill>
      <patternFill patternType="solid">
        <fgColor indexed="42"/>
        <bgColor indexed="64"/>
      </patternFill>
    </fill>
    <fill>
      <patternFill patternType="solid">
        <fgColor indexed="30"/>
        <bgColor indexed="64"/>
      </patternFill>
    </fill>
    <fill>
      <patternFill patternType="solid">
        <fgColor indexed="43"/>
        <bgColor indexed="64"/>
      </patternFill>
    </fill>
    <fill>
      <patternFill patternType="solid">
        <fgColor indexed="10"/>
        <bgColor indexed="64"/>
      </patternFill>
    </fill>
    <fill>
      <patternFill patternType="solid">
        <fgColor indexed="57"/>
        <bgColor indexed="64"/>
      </patternFill>
    </fill>
    <fill>
      <patternFill patternType="solid">
        <fgColor indexed="47"/>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49"/>
        <bgColor indexed="64"/>
      </patternFill>
    </fill>
    <fill>
      <patternFill patternType="solid">
        <fgColor indexed="46"/>
        <bgColor indexed="64"/>
      </patternFill>
    </fill>
    <fill>
      <patternFill patternType="solid">
        <fgColor indexed="26"/>
        <bgColor indexed="64"/>
      </patternFill>
    </fill>
    <fill>
      <patternFill patternType="solid">
        <fgColor indexed="31"/>
        <bgColor indexed="64"/>
      </patternFill>
    </fill>
    <fill>
      <patternFill patternType="solid">
        <fgColor indexed="51"/>
        <bgColor indexed="64"/>
      </patternFill>
    </fill>
    <fill>
      <patternFill patternType="solid">
        <fgColor indexed="27"/>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s>
  <cellStyleXfs count="85">
    <xf numFmtId="0" fontId="0" fillId="0" borderId="0"/>
    <xf numFmtId="0" fontId="0" fillId="0" borderId="0">
      <alignment vertical="center"/>
    </xf>
    <xf numFmtId="0" fontId="56" fillId="12" borderId="0" applyNumberFormat="0" applyBorder="0" applyAlignment="0" applyProtection="0">
      <alignment vertical="center"/>
    </xf>
    <xf numFmtId="0" fontId="51" fillId="9" borderId="0" applyNumberFormat="0" applyBorder="0" applyAlignment="0" applyProtection="0">
      <alignment vertical="center"/>
    </xf>
    <xf numFmtId="43" fontId="0" fillId="0" borderId="0" applyFont="0" applyFill="0" applyBorder="0" applyAlignment="0" applyProtection="0">
      <alignment vertical="center"/>
    </xf>
    <xf numFmtId="0" fontId="56" fillId="12" borderId="0" applyNumberFormat="0" applyBorder="0" applyAlignment="0" applyProtection="0">
      <alignment vertical="center"/>
    </xf>
    <xf numFmtId="0" fontId="37" fillId="0" borderId="0"/>
    <xf numFmtId="0" fontId="50" fillId="16" borderId="0" applyNumberFormat="0" applyBorder="0" applyAlignment="0" applyProtection="0">
      <alignment vertical="center"/>
    </xf>
    <xf numFmtId="0" fontId="4" fillId="10" borderId="0" applyNumberFormat="0" applyBorder="0" applyAlignment="0" applyProtection="0">
      <alignment vertical="center"/>
    </xf>
    <xf numFmtId="0" fontId="50" fillId="10" borderId="0" applyNumberFormat="0" applyBorder="0" applyAlignment="0" applyProtection="0">
      <alignment vertical="center"/>
    </xf>
    <xf numFmtId="0" fontId="37" fillId="0" borderId="0"/>
    <xf numFmtId="0" fontId="0" fillId="0" borderId="0">
      <alignment vertical="center"/>
    </xf>
    <xf numFmtId="0" fontId="4" fillId="5" borderId="0" applyNumberFormat="0" applyBorder="0" applyAlignment="0" applyProtection="0">
      <alignment vertical="center"/>
    </xf>
    <xf numFmtId="0" fontId="50" fillId="15" borderId="0" applyNumberFormat="0" applyBorder="0" applyAlignment="0" applyProtection="0">
      <alignment vertical="center"/>
    </xf>
    <xf numFmtId="0" fontId="58" fillId="14" borderId="0" applyNumberFormat="0" applyBorder="0" applyAlignment="0" applyProtection="0">
      <alignment vertical="center"/>
    </xf>
    <xf numFmtId="0" fontId="50" fillId="20" borderId="0" applyNumberFormat="0" applyBorder="0" applyAlignment="0" applyProtection="0">
      <alignment vertical="center"/>
    </xf>
    <xf numFmtId="0" fontId="57" fillId="0" borderId="0" applyNumberFormat="0" applyFill="0" applyBorder="0" applyAlignment="0" applyProtection="0">
      <alignment vertical="center"/>
    </xf>
    <xf numFmtId="0" fontId="56" fillId="12" borderId="0" applyNumberFormat="0" applyBorder="0" applyAlignment="0" applyProtection="0">
      <alignment vertical="center"/>
    </xf>
    <xf numFmtId="0" fontId="55" fillId="0" borderId="0" applyNumberFormat="0" applyFill="0" applyBorder="0" applyAlignment="0" applyProtection="0">
      <alignment vertical="center"/>
    </xf>
    <xf numFmtId="0" fontId="50" fillId="8" borderId="0" applyNumberFormat="0" applyBorder="0" applyAlignment="0" applyProtection="0">
      <alignment vertical="center"/>
    </xf>
    <xf numFmtId="0" fontId="0" fillId="0" borderId="0">
      <alignment vertical="center"/>
    </xf>
    <xf numFmtId="0" fontId="50" fillId="13" borderId="0" applyNumberFormat="0" applyBorder="0" applyAlignment="0" applyProtection="0">
      <alignment vertical="center"/>
    </xf>
    <xf numFmtId="0" fontId="53" fillId="0" borderId="17" applyNumberFormat="0" applyFill="0" applyAlignment="0" applyProtection="0">
      <alignment vertical="center"/>
    </xf>
    <xf numFmtId="0" fontId="54" fillId="11" borderId="18" applyNumberFormat="0" applyAlignment="0" applyProtection="0">
      <alignment vertical="center"/>
    </xf>
    <xf numFmtId="9" fontId="0" fillId="0" borderId="0" applyFont="0" applyFill="0" applyBorder="0" applyAlignment="0" applyProtection="0">
      <alignment vertical="center"/>
    </xf>
    <xf numFmtId="0" fontId="4" fillId="8" borderId="0" applyNumberFormat="0" applyBorder="0" applyAlignment="0" applyProtection="0">
      <alignment vertical="center"/>
    </xf>
    <xf numFmtId="0" fontId="50" fillId="7" borderId="0" applyNumberFormat="0" applyBorder="0" applyAlignment="0" applyProtection="0">
      <alignment vertical="center"/>
    </xf>
    <xf numFmtId="41" fontId="0" fillId="0" borderId="0" applyFont="0" applyFill="0" applyBorder="0" applyAlignment="0" applyProtection="0"/>
    <xf numFmtId="0" fontId="0" fillId="0" borderId="0">
      <alignment vertical="center"/>
    </xf>
    <xf numFmtId="0" fontId="61" fillId="0" borderId="0" applyNumberFormat="0" applyFill="0" applyBorder="0" applyAlignment="0" applyProtection="0">
      <alignment vertical="top"/>
      <protection locked="0"/>
    </xf>
    <xf numFmtId="43" fontId="0" fillId="0" borderId="0" applyFont="0" applyFill="0" applyBorder="0" applyAlignment="0" applyProtection="0">
      <alignment vertical="center"/>
    </xf>
    <xf numFmtId="0" fontId="49" fillId="6" borderId="16" applyNumberFormat="0" applyAlignment="0" applyProtection="0">
      <alignment vertical="center"/>
    </xf>
    <xf numFmtId="0" fontId="4" fillId="22" borderId="0" applyNumberFormat="0" applyBorder="0" applyAlignment="0" applyProtection="0">
      <alignment vertical="center"/>
    </xf>
    <xf numFmtId="0" fontId="60" fillId="0" borderId="0" applyNumberFormat="0" applyFill="0" applyBorder="0" applyAlignment="0" applyProtection="0"/>
    <xf numFmtId="0" fontId="51" fillId="9" borderId="0" applyNumberFormat="0" applyBorder="0" applyAlignment="0" applyProtection="0">
      <alignment vertical="center"/>
    </xf>
    <xf numFmtId="0" fontId="51" fillId="9" borderId="0" applyNumberFormat="0" applyBorder="0" applyAlignment="0" applyProtection="0">
      <alignment vertical="center"/>
    </xf>
    <xf numFmtId="44" fontId="0" fillId="0" borderId="0" applyFont="0" applyFill="0" applyBorder="0" applyAlignment="0" applyProtection="0"/>
    <xf numFmtId="0" fontId="4" fillId="12" borderId="0" applyNumberFormat="0" applyBorder="0" applyAlignment="0" applyProtection="0">
      <alignment vertical="center"/>
    </xf>
    <xf numFmtId="0" fontId="50" fillId="18" borderId="0" applyNumberFormat="0" applyBorder="0" applyAlignment="0" applyProtection="0">
      <alignment vertical="center"/>
    </xf>
    <xf numFmtId="0" fontId="62" fillId="0" borderId="0" applyNumberFormat="0" applyFill="0" applyBorder="0" applyAlignment="0" applyProtection="0">
      <alignment vertical="top"/>
      <protection locked="0"/>
    </xf>
    <xf numFmtId="0" fontId="63" fillId="0" borderId="19" applyNumberFormat="0" applyFill="0" applyAlignment="0" applyProtection="0">
      <alignment vertical="center"/>
    </xf>
    <xf numFmtId="0" fontId="66" fillId="17" borderId="16" applyNumberFormat="0" applyAlignment="0" applyProtection="0">
      <alignment vertical="center"/>
    </xf>
    <xf numFmtId="0" fontId="50" fillId="21" borderId="0" applyNumberFormat="0" applyBorder="0" applyAlignment="0" applyProtection="0">
      <alignment vertical="center"/>
    </xf>
    <xf numFmtId="0" fontId="4" fillId="9"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0" fillId="23" borderId="21" applyNumberFormat="0" applyFont="0" applyAlignment="0" applyProtection="0">
      <alignment vertical="center"/>
    </xf>
    <xf numFmtId="0" fontId="50" fillId="7" borderId="0" applyNumberFormat="0" applyBorder="0" applyAlignment="0" applyProtection="0">
      <alignment vertical="center"/>
    </xf>
    <xf numFmtId="0" fontId="37" fillId="0" borderId="0"/>
    <xf numFmtId="0" fontId="0" fillId="0" borderId="0"/>
    <xf numFmtId="0" fontId="2" fillId="0" borderId="0"/>
    <xf numFmtId="0" fontId="0" fillId="0" borderId="0"/>
    <xf numFmtId="0" fontId="4" fillId="0" borderId="0">
      <alignment vertical="center"/>
    </xf>
    <xf numFmtId="43" fontId="0" fillId="0" borderId="0" applyFont="0" applyFill="0" applyBorder="0" applyAlignment="0" applyProtection="0"/>
    <xf numFmtId="0" fontId="4" fillId="24" borderId="0" applyNumberFormat="0" applyBorder="0" applyAlignment="0" applyProtection="0">
      <alignment vertical="center"/>
    </xf>
    <xf numFmtId="9" fontId="0" fillId="0" borderId="0" applyFont="0" applyFill="0" applyBorder="0" applyAlignment="0" applyProtection="0"/>
    <xf numFmtId="0" fontId="59" fillId="0" borderId="0"/>
    <xf numFmtId="0" fontId="24" fillId="0" borderId="24" applyNumberFormat="0" applyFill="0" applyAlignment="0" applyProtection="0">
      <alignment vertical="center"/>
    </xf>
    <xf numFmtId="0" fontId="59" fillId="0" borderId="0"/>
    <xf numFmtId="0" fontId="68" fillId="0" borderId="0" applyNumberFormat="0" applyFill="0" applyBorder="0" applyAlignment="0" applyProtection="0">
      <alignment vertical="center"/>
    </xf>
    <xf numFmtId="0" fontId="57" fillId="0" borderId="23" applyNumberFormat="0" applyFill="0" applyAlignment="0" applyProtection="0">
      <alignment vertical="center"/>
    </xf>
    <xf numFmtId="0" fontId="50" fillId="21" borderId="0" applyNumberFormat="0" applyBorder="0" applyAlignment="0" applyProtection="0">
      <alignment vertical="center"/>
    </xf>
    <xf numFmtId="0" fontId="4" fillId="24" borderId="0" applyNumberFormat="0" applyBorder="0" applyAlignment="0" applyProtection="0">
      <alignment vertical="center"/>
    </xf>
    <xf numFmtId="0" fontId="0" fillId="0" borderId="0">
      <alignment vertical="center"/>
    </xf>
    <xf numFmtId="0" fontId="4" fillId="26" borderId="0" applyNumberFormat="0" applyBorder="0" applyAlignment="0" applyProtection="0">
      <alignment vertical="center"/>
    </xf>
    <xf numFmtId="0" fontId="50" fillId="19" borderId="0" applyNumberFormat="0" applyBorder="0" applyAlignment="0" applyProtection="0">
      <alignment vertical="center"/>
    </xf>
    <xf numFmtId="0" fontId="4" fillId="17" borderId="0" applyNumberFormat="0" applyBorder="0" applyAlignment="0" applyProtection="0">
      <alignment vertical="center"/>
    </xf>
    <xf numFmtId="0" fontId="4" fillId="25" borderId="0" applyNumberFormat="0" applyBorder="0" applyAlignment="0" applyProtection="0">
      <alignment vertical="center"/>
    </xf>
    <xf numFmtId="0" fontId="0" fillId="0" borderId="0"/>
    <xf numFmtId="0" fontId="4" fillId="0" borderId="0">
      <alignment vertical="center"/>
    </xf>
    <xf numFmtId="0" fontId="64" fillId="0" borderId="20" applyNumberFormat="0" applyFill="0" applyAlignment="0" applyProtection="0">
      <alignment vertical="center"/>
    </xf>
    <xf numFmtId="0" fontId="0" fillId="0" borderId="0"/>
    <xf numFmtId="43" fontId="0" fillId="0" borderId="0" applyFont="0" applyFill="0" applyBorder="0" applyAlignment="0" applyProtection="0">
      <alignment vertical="center"/>
    </xf>
    <xf numFmtId="0" fontId="51" fillId="9" borderId="0" applyNumberFormat="0" applyBorder="0" applyAlignment="0" applyProtection="0">
      <alignment vertical="center"/>
    </xf>
    <xf numFmtId="0" fontId="67" fillId="6" borderId="22" applyNumberFormat="0" applyAlignment="0" applyProtection="0">
      <alignment vertical="center"/>
    </xf>
    <xf numFmtId="0" fontId="4" fillId="22" borderId="0" applyNumberFormat="0" applyBorder="0" applyAlignment="0" applyProtection="0">
      <alignment vertical="center"/>
    </xf>
    <xf numFmtId="0" fontId="4" fillId="0" borderId="0">
      <alignment vertical="center"/>
    </xf>
    <xf numFmtId="42" fontId="0" fillId="0" borderId="0" applyFont="0" applyFill="0" applyBorder="0" applyAlignment="0" applyProtection="0"/>
    <xf numFmtId="0" fontId="4" fillId="5" borderId="0" applyNumberFormat="0" applyBorder="0" applyAlignment="0" applyProtection="0">
      <alignment vertical="center"/>
    </xf>
    <xf numFmtId="0" fontId="60" fillId="0" borderId="0" applyNumberFormat="0" applyFill="0" applyBorder="0" applyAlignment="0" applyProtection="0"/>
    <xf numFmtId="0" fontId="56" fillId="12" borderId="0" applyNumberFormat="0" applyBorder="0" applyAlignment="0" applyProtection="0">
      <alignment vertical="center"/>
    </xf>
    <xf numFmtId="0" fontId="0" fillId="0" borderId="0"/>
    <xf numFmtId="0" fontId="4" fillId="0" borderId="0">
      <alignment vertical="center"/>
    </xf>
    <xf numFmtId="0" fontId="0" fillId="0" borderId="0"/>
    <xf numFmtId="0" fontId="52" fillId="0" borderId="0"/>
  </cellStyleXfs>
  <cellXfs count="500">
    <xf numFmtId="0" fontId="0" fillId="0" borderId="0" xfId="0"/>
    <xf numFmtId="0" fontId="0" fillId="0" borderId="0" xfId="0" applyFont="1" applyFill="1" applyBorder="1" applyAlignment="1"/>
    <xf numFmtId="0" fontId="0" fillId="0" borderId="0" xfId="0" applyFont="1" applyFill="1" applyBorder="1" applyAlignment="1">
      <alignment wrapText="1"/>
    </xf>
    <xf numFmtId="0" fontId="0" fillId="0" borderId="0" xfId="0" applyFont="1" applyFill="1" applyBorder="1" applyAlignment="1"/>
    <xf numFmtId="0" fontId="0" fillId="0" borderId="0" xfId="0" applyFont="1" applyFill="1" applyBorder="1" applyAlignment="1"/>
    <xf numFmtId="0" fontId="1" fillId="0" borderId="0" xfId="0" applyNumberFormat="1" applyFont="1" applyFill="1" applyBorder="1" applyAlignment="1" applyProtection="1">
      <alignment horizontal="center"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xf>
    <xf numFmtId="0" fontId="3" fillId="0" borderId="1"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left" vertical="center"/>
    </xf>
    <xf numFmtId="0" fontId="3" fillId="0" borderId="1" xfId="0" applyNumberFormat="1" applyFont="1" applyFill="1" applyBorder="1" applyAlignment="1" applyProtection="1">
      <alignment horizontal="center" vertical="center"/>
    </xf>
    <xf numFmtId="3" fontId="2" fillId="0" borderId="4"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horizontal="left" vertical="center"/>
    </xf>
    <xf numFmtId="3" fontId="2" fillId="0" borderId="1" xfId="0" applyNumberFormat="1" applyFont="1" applyFill="1" applyBorder="1" applyAlignment="1" applyProtection="1">
      <alignment horizontal="right" vertical="center"/>
    </xf>
    <xf numFmtId="0" fontId="2" fillId="0" borderId="0" xfId="0" applyFont="1" applyFill="1" applyBorder="1" applyAlignment="1">
      <alignment horizontal="right" vertical="center"/>
    </xf>
    <xf numFmtId="0" fontId="3" fillId="0" borderId="5" xfId="0" applyNumberFormat="1" applyFont="1" applyFill="1" applyBorder="1" applyAlignment="1" applyProtection="1">
      <alignment horizontal="center" vertical="center" wrapText="1"/>
    </xf>
    <xf numFmtId="0" fontId="3" fillId="0" borderId="6" xfId="0" applyNumberFormat="1" applyFont="1" applyFill="1" applyBorder="1" applyAlignment="1" applyProtection="1">
      <alignment horizontal="center" vertical="center" wrapText="1"/>
    </xf>
    <xf numFmtId="0" fontId="3" fillId="0" borderId="7" xfId="0" applyNumberFormat="1" applyFont="1" applyFill="1" applyBorder="1" applyAlignment="1" applyProtection="1">
      <alignment horizontal="center" vertical="center" wrapText="1"/>
    </xf>
    <xf numFmtId="0" fontId="3" fillId="0" borderId="8" xfId="0" applyNumberFormat="1" applyFont="1" applyFill="1" applyBorder="1" applyAlignment="1" applyProtection="1">
      <alignment horizontal="center" vertical="center" wrapText="1"/>
    </xf>
    <xf numFmtId="0" fontId="4" fillId="0" borderId="0" xfId="82" applyAlignment="1">
      <alignment vertical="center"/>
    </xf>
    <xf numFmtId="0" fontId="4" fillId="0" borderId="0" xfId="82" applyAlignment="1"/>
    <xf numFmtId="0" fontId="4" fillId="0" borderId="0" xfId="82" applyAlignment="1">
      <alignment horizontal="center"/>
    </xf>
    <xf numFmtId="0" fontId="5" fillId="0" borderId="0" xfId="82" applyFont="1" applyAlignment="1">
      <alignment horizontal="left" vertical="center"/>
    </xf>
    <xf numFmtId="0" fontId="6" fillId="0" borderId="0" xfId="82" applyFont="1" applyAlignment="1">
      <alignment horizontal="center" vertical="center"/>
    </xf>
    <xf numFmtId="0" fontId="4" fillId="0" borderId="0" xfId="82" applyAlignment="1">
      <alignment horizontal="center" vertical="center"/>
    </xf>
    <xf numFmtId="0" fontId="0" fillId="0" borderId="0" xfId="82" applyFont="1" applyAlignment="1">
      <alignment vertical="center"/>
    </xf>
    <xf numFmtId="0" fontId="0" fillId="0" borderId="0" xfId="82" applyFont="1" applyAlignment="1">
      <alignment horizontal="center" vertical="center"/>
    </xf>
    <xf numFmtId="31" fontId="0" fillId="0" borderId="0" xfId="82" applyNumberFormat="1" applyFont="1" applyAlignment="1">
      <alignment vertical="center"/>
    </xf>
    <xf numFmtId="0" fontId="0" fillId="0" borderId="2" xfId="82" applyFont="1" applyBorder="1" applyAlignment="1">
      <alignment horizontal="center" vertical="center"/>
    </xf>
    <xf numFmtId="0" fontId="0" fillId="0" borderId="5" xfId="82" applyFont="1" applyBorder="1" applyAlignment="1">
      <alignment horizontal="center" vertical="center"/>
    </xf>
    <xf numFmtId="0" fontId="0" fillId="0" borderId="1" xfId="82" applyFont="1" applyBorder="1" applyAlignment="1">
      <alignment horizontal="center" vertical="center"/>
    </xf>
    <xf numFmtId="0" fontId="7" fillId="2" borderId="9" xfId="50" applyNumberFormat="1" applyFont="1" applyFill="1" applyBorder="1" applyAlignment="1" applyProtection="1">
      <alignment horizontal="center" vertical="center" wrapText="1"/>
    </xf>
    <xf numFmtId="180" fontId="8" fillId="2" borderId="9" xfId="50" applyNumberFormat="1" applyFont="1" applyFill="1" applyBorder="1" applyAlignment="1" applyProtection="1">
      <alignment horizontal="center" vertical="center" wrapText="1"/>
    </xf>
    <xf numFmtId="0" fontId="9" fillId="2" borderId="4" xfId="50" applyNumberFormat="1" applyFont="1" applyFill="1" applyBorder="1" applyAlignment="1" applyProtection="1">
      <alignment horizontal="center" vertical="center" wrapText="1"/>
    </xf>
    <xf numFmtId="180" fontId="8" fillId="2" borderId="4" xfId="50" applyNumberFormat="1" applyFont="1" applyFill="1" applyBorder="1" applyAlignment="1" applyProtection="1">
      <alignment horizontal="center" vertical="center" wrapText="1"/>
    </xf>
    <xf numFmtId="181" fontId="0" fillId="0" borderId="4" xfId="82" applyNumberFormat="1" applyFont="1" applyBorder="1" applyAlignment="1">
      <alignment horizontal="center" vertical="center"/>
    </xf>
    <xf numFmtId="181" fontId="0" fillId="0" borderId="1" xfId="82" applyNumberFormat="1" applyFont="1" applyBorder="1" applyAlignment="1">
      <alignment horizontal="center" vertical="center"/>
    </xf>
    <xf numFmtId="0" fontId="0" fillId="0" borderId="1" xfId="82" applyFont="1" applyBorder="1" applyAlignment="1">
      <alignment vertical="center"/>
    </xf>
    <xf numFmtId="181" fontId="0" fillId="0" borderId="1" xfId="82" applyNumberFormat="1" applyFont="1" applyBorder="1" applyAlignment="1">
      <alignment vertical="center"/>
    </xf>
    <xf numFmtId="0" fontId="0" fillId="0" borderId="1" xfId="82" applyFont="1" applyBorder="1" applyAlignment="1">
      <alignment horizontal="left" vertical="center"/>
    </xf>
    <xf numFmtId="182" fontId="0" fillId="0" borderId="1" xfId="82" applyNumberFormat="1" applyFont="1" applyBorder="1" applyAlignment="1">
      <alignment horizontal="center" vertical="center"/>
    </xf>
    <xf numFmtId="0" fontId="0" fillId="0" borderId="1" xfId="82" applyFont="1" applyBorder="1" applyAlignment="1"/>
    <xf numFmtId="181" fontId="0" fillId="0" borderId="1" xfId="82" applyNumberFormat="1" applyFont="1" applyBorder="1" applyAlignment="1"/>
    <xf numFmtId="0" fontId="0" fillId="0" borderId="0" xfId="82" applyFont="1" applyFill="1" applyBorder="1" applyAlignment="1">
      <alignment horizontal="left" vertical="center"/>
    </xf>
    <xf numFmtId="0" fontId="0" fillId="0" borderId="0" xfId="82" applyFont="1" applyFill="1" applyBorder="1" applyAlignment="1">
      <alignment horizontal="center" vertical="center"/>
    </xf>
    <xf numFmtId="0" fontId="10" fillId="0" borderId="0" xfId="82" applyFont="1" applyAlignment="1">
      <alignment vertical="center"/>
    </xf>
    <xf numFmtId="0" fontId="4" fillId="0" borderId="0" xfId="82" applyFont="1" applyAlignment="1"/>
    <xf numFmtId="0" fontId="0" fillId="0" borderId="9" xfId="82" applyFont="1" applyBorder="1" applyAlignment="1">
      <alignment horizontal="center" vertical="center"/>
    </xf>
    <xf numFmtId="0" fontId="0" fillId="0" borderId="4" xfId="82" applyFont="1" applyBorder="1" applyAlignment="1">
      <alignment horizontal="center" vertical="center"/>
    </xf>
    <xf numFmtId="0" fontId="0" fillId="0" borderId="1" xfId="82" applyFont="1" applyBorder="1" applyAlignment="1">
      <alignment vertical="center" wrapText="1"/>
    </xf>
    <xf numFmtId="0" fontId="11" fillId="0" borderId="0" xfId="76" applyFont="1" applyFill="1" applyAlignment="1">
      <alignment vertical="center" wrapText="1"/>
    </xf>
    <xf numFmtId="0" fontId="12" fillId="0" borderId="0" xfId="76" applyFont="1" applyAlignment="1">
      <alignment vertical="center" wrapText="1"/>
    </xf>
    <xf numFmtId="0" fontId="4" fillId="0" borderId="0" xfId="76" applyFont="1" applyAlignment="1">
      <alignment vertical="center" wrapText="1"/>
    </xf>
    <xf numFmtId="0" fontId="13" fillId="0" borderId="0" xfId="76" applyFont="1" applyAlignment="1">
      <alignment vertical="center" wrapText="1"/>
    </xf>
    <xf numFmtId="0" fontId="14" fillId="0" borderId="0" xfId="76" applyFont="1" applyAlignment="1">
      <alignment horizontal="center" vertical="top" wrapText="1"/>
    </xf>
    <xf numFmtId="0" fontId="15" fillId="0" borderId="0" xfId="76" applyFont="1" applyAlignment="1">
      <alignment horizontal="center" vertical="top" wrapText="1"/>
    </xf>
    <xf numFmtId="0" fontId="10" fillId="0" borderId="0" xfId="76" applyFont="1" applyAlignment="1">
      <alignment horizontal="left" vertical="center" wrapText="1"/>
    </xf>
    <xf numFmtId="31" fontId="4" fillId="0" borderId="0" xfId="76" applyNumberFormat="1" applyFont="1" applyAlignment="1">
      <alignment vertical="center" wrapText="1"/>
    </xf>
    <xf numFmtId="0" fontId="8" fillId="0" borderId="1" xfId="76" applyFont="1" applyFill="1" applyBorder="1" applyAlignment="1">
      <alignment horizontal="center" vertical="center" wrapText="1"/>
    </xf>
    <xf numFmtId="0" fontId="16" fillId="0" borderId="1" xfId="76" applyFont="1" applyFill="1" applyBorder="1" applyAlignment="1">
      <alignment horizontal="center" vertical="center" wrapText="1"/>
    </xf>
    <xf numFmtId="0" fontId="10" fillId="0" borderId="1" xfId="76" applyFont="1" applyBorder="1" applyAlignment="1">
      <alignment horizontal="center" vertical="center" wrapText="1"/>
    </xf>
    <xf numFmtId="181" fontId="8" fillId="0" borderId="1" xfId="76" applyNumberFormat="1" applyFont="1" applyBorder="1" applyAlignment="1">
      <alignment horizontal="center" vertical="center" wrapText="1"/>
    </xf>
    <xf numFmtId="0" fontId="10" fillId="0" borderId="1" xfId="69" applyFont="1" applyBorder="1" applyAlignment="1">
      <alignment vertical="center" wrapText="1"/>
    </xf>
    <xf numFmtId="0" fontId="8" fillId="0" borderId="1" xfId="76" applyFont="1" applyBorder="1" applyAlignment="1">
      <alignment vertical="center" wrapText="1"/>
    </xf>
    <xf numFmtId="0" fontId="0" fillId="0" borderId="1" xfId="0" applyFont="1" applyFill="1" applyBorder="1" applyAlignment="1">
      <alignment horizontal="left" vertical="center" wrapText="1"/>
    </xf>
    <xf numFmtId="181" fontId="10" fillId="0" borderId="1" xfId="76" applyNumberFormat="1" applyFont="1" applyBorder="1" applyAlignment="1">
      <alignment horizontal="center" vertical="center" wrapText="1"/>
    </xf>
    <xf numFmtId="0" fontId="0" fillId="0" borderId="1" xfId="0" applyFill="1" applyBorder="1" applyAlignment="1">
      <alignment horizontal="center" vertical="center" wrapText="1"/>
    </xf>
    <xf numFmtId="0" fontId="10" fillId="0" borderId="1" xfId="69" applyFont="1" applyBorder="1" applyAlignment="1">
      <alignment horizontal="center" vertical="center" wrapText="1"/>
    </xf>
    <xf numFmtId="0" fontId="0" fillId="0" borderId="1" xfId="76" applyFont="1" applyFill="1" applyBorder="1" applyAlignment="1">
      <alignment horizontal="left" vertical="center" wrapText="1"/>
    </xf>
    <xf numFmtId="181" fontId="0" fillId="0" borderId="1" xfId="76" applyNumberFormat="1" applyFont="1" applyBorder="1" applyAlignment="1">
      <alignment horizontal="center" vertical="center" wrapText="1"/>
    </xf>
    <xf numFmtId="182" fontId="0" fillId="0" borderId="1" xfId="0" applyNumberFormat="1" applyFont="1" applyFill="1" applyBorder="1" applyAlignment="1">
      <alignment horizontal="center" vertical="center" wrapText="1"/>
    </xf>
    <xf numFmtId="0" fontId="4" fillId="0" borderId="0" xfId="52" applyAlignment="1">
      <alignment horizontal="center" vertical="center"/>
    </xf>
    <xf numFmtId="0" fontId="4" fillId="0" borderId="0" xfId="52">
      <alignment vertical="center"/>
    </xf>
    <xf numFmtId="0" fontId="17" fillId="0" borderId="0" xfId="52" applyFont="1" applyAlignment="1">
      <alignment horizontal="center" vertical="center"/>
    </xf>
    <xf numFmtId="0" fontId="18" fillId="0" borderId="0" xfId="52" applyFont="1" applyBorder="1" applyAlignment="1">
      <alignment horizontal="center" vertical="center"/>
    </xf>
    <xf numFmtId="0" fontId="4" fillId="0" borderId="10" xfId="52" applyFont="1" applyBorder="1" applyAlignment="1">
      <alignment horizontal="center" vertical="center"/>
    </xf>
    <xf numFmtId="0" fontId="4" fillId="0" borderId="10" xfId="52" applyBorder="1" applyAlignment="1">
      <alignment horizontal="center" vertical="center"/>
    </xf>
    <xf numFmtId="31" fontId="4" fillId="0" borderId="10" xfId="52" applyNumberFormat="1" applyBorder="1" applyAlignment="1">
      <alignment horizontal="center" vertical="center"/>
    </xf>
    <xf numFmtId="0" fontId="19" fillId="0" borderId="4" xfId="52" applyFont="1" applyBorder="1" applyAlignment="1">
      <alignment horizontal="center" vertical="center"/>
    </xf>
    <xf numFmtId="0" fontId="19" fillId="0" borderId="1" xfId="52" applyFont="1" applyBorder="1" applyAlignment="1">
      <alignment horizontal="center" vertical="center"/>
    </xf>
    <xf numFmtId="181" fontId="19" fillId="0" borderId="1" xfId="52" applyNumberFormat="1" applyFont="1" applyBorder="1" applyAlignment="1">
      <alignment horizontal="center" vertical="center"/>
    </xf>
    <xf numFmtId="10" fontId="19" fillId="0" borderId="1" xfId="52" applyNumberFormat="1" applyFont="1" applyBorder="1" applyAlignment="1">
      <alignment horizontal="center" vertical="center"/>
    </xf>
    <xf numFmtId="0" fontId="20" fillId="0" borderId="0" xfId="68" applyFont="1" applyAlignment="1">
      <alignment wrapText="1"/>
    </xf>
    <xf numFmtId="0" fontId="2" fillId="0" borderId="0" xfId="50"/>
    <xf numFmtId="0" fontId="2" fillId="0" borderId="0" xfId="50" applyAlignment="1">
      <alignment wrapText="1"/>
    </xf>
    <xf numFmtId="180" fontId="2" fillId="0" borderId="0" xfId="50" applyNumberFormat="1"/>
    <xf numFmtId="0" fontId="21" fillId="0" borderId="0" xfId="84" applyFont="1" applyAlignment="1">
      <alignment horizontal="left" vertical="center" wrapText="1"/>
    </xf>
    <xf numFmtId="0" fontId="22" fillId="2" borderId="0" xfId="50" applyNumberFormat="1" applyFont="1" applyFill="1" applyBorder="1" applyAlignment="1" applyProtection="1">
      <alignment horizontal="center" vertical="center"/>
    </xf>
    <xf numFmtId="0" fontId="23" fillId="2" borderId="0" xfId="50" applyNumberFormat="1" applyFont="1" applyFill="1" applyBorder="1" applyAlignment="1" applyProtection="1">
      <alignment horizontal="center" vertical="center"/>
    </xf>
    <xf numFmtId="0" fontId="4" fillId="2" borderId="10" xfId="50" applyNumberFormat="1" applyFont="1" applyFill="1" applyBorder="1" applyAlignment="1" applyProtection="1">
      <alignment horizontal="center" vertical="center" wrapText="1"/>
    </xf>
    <xf numFmtId="0" fontId="4" fillId="2" borderId="0" xfId="50" applyNumberFormat="1" applyFont="1" applyFill="1" applyBorder="1" applyAlignment="1" applyProtection="1">
      <alignment vertical="center" wrapText="1"/>
    </xf>
    <xf numFmtId="0" fontId="4" fillId="2" borderId="0" xfId="50" applyNumberFormat="1" applyFont="1" applyFill="1" applyBorder="1" applyAlignment="1" applyProtection="1">
      <alignment vertical="center"/>
    </xf>
    <xf numFmtId="0" fontId="24" fillId="2" borderId="9" xfId="50" applyNumberFormat="1" applyFont="1" applyFill="1" applyBorder="1" applyAlignment="1" applyProtection="1">
      <alignment horizontal="center" vertical="center" wrapText="1"/>
    </xf>
    <xf numFmtId="0" fontId="25" fillId="2" borderId="11" xfId="50" applyNumberFormat="1" applyFont="1" applyFill="1" applyBorder="1" applyAlignment="1" applyProtection="1">
      <alignment horizontal="center" vertical="center" wrapText="1"/>
    </xf>
    <xf numFmtId="0" fontId="26" fillId="2" borderId="3" xfId="50" applyNumberFormat="1" applyFont="1" applyFill="1" applyBorder="1" applyAlignment="1" applyProtection="1">
      <alignment horizontal="center" vertical="center" wrapText="1"/>
    </xf>
    <xf numFmtId="0" fontId="26" fillId="2" borderId="12" xfId="50" applyNumberFormat="1" applyFont="1" applyFill="1" applyBorder="1" applyAlignment="1" applyProtection="1">
      <alignment horizontal="center" vertical="center" wrapText="1"/>
    </xf>
    <xf numFmtId="0" fontId="24" fillId="2" borderId="13" xfId="50" applyNumberFormat="1" applyFont="1" applyFill="1" applyBorder="1" applyAlignment="1" applyProtection="1">
      <alignment horizontal="center" vertical="center" wrapText="1"/>
    </xf>
    <xf numFmtId="0" fontId="26" fillId="2" borderId="14" xfId="50" applyNumberFormat="1" applyFont="1" applyFill="1" applyBorder="1" applyAlignment="1" applyProtection="1">
      <alignment horizontal="center" vertical="center" wrapText="1"/>
    </xf>
    <xf numFmtId="0" fontId="26" fillId="2" borderId="0" xfId="50" applyNumberFormat="1" applyFont="1" applyFill="1" applyBorder="1" applyAlignment="1" applyProtection="1">
      <alignment horizontal="center" vertical="center" wrapText="1"/>
    </xf>
    <xf numFmtId="0" fontId="26" fillId="2" borderId="15" xfId="50" applyNumberFormat="1" applyFont="1" applyFill="1" applyBorder="1" applyAlignment="1" applyProtection="1">
      <alignment horizontal="center" vertical="center" wrapText="1"/>
    </xf>
    <xf numFmtId="0" fontId="26" fillId="2" borderId="7" xfId="50" applyNumberFormat="1" applyFont="1" applyFill="1" applyBorder="1" applyAlignment="1" applyProtection="1">
      <alignment horizontal="center" vertical="center" wrapText="1"/>
    </xf>
    <xf numFmtId="0" fontId="26" fillId="2" borderId="10" xfId="50" applyNumberFormat="1" applyFont="1" applyFill="1" applyBorder="1" applyAlignment="1" applyProtection="1">
      <alignment horizontal="center" vertical="center" wrapText="1"/>
    </xf>
    <xf numFmtId="0" fontId="26" fillId="2" borderId="8" xfId="50" applyNumberFormat="1" applyFont="1" applyFill="1" applyBorder="1" applyAlignment="1" applyProtection="1">
      <alignment horizontal="center" vertical="center" wrapText="1"/>
    </xf>
    <xf numFmtId="0" fontId="24" fillId="2" borderId="4" xfId="50" applyNumberFormat="1" applyFont="1" applyFill="1" applyBorder="1" applyAlignment="1" applyProtection="1">
      <alignment horizontal="center" vertical="center" wrapText="1"/>
    </xf>
    <xf numFmtId="181" fontId="4" fillId="2" borderId="1" xfId="50" applyNumberFormat="1" applyFont="1" applyFill="1" applyBorder="1" applyAlignment="1" applyProtection="1">
      <alignment vertical="center" wrapText="1"/>
    </xf>
    <xf numFmtId="0" fontId="4" fillId="2" borderId="1" xfId="50" applyNumberFormat="1" applyFont="1" applyFill="1" applyBorder="1" applyAlignment="1" applyProtection="1">
      <alignment horizontal="left" vertical="center" wrapText="1"/>
    </xf>
    <xf numFmtId="0" fontId="4" fillId="2" borderId="1" xfId="50" applyNumberFormat="1" applyFont="1" applyFill="1" applyBorder="1" applyAlignment="1" applyProtection="1">
      <alignment horizontal="left" vertical="center"/>
    </xf>
    <xf numFmtId="0" fontId="0" fillId="0" borderId="0" xfId="50" applyNumberFormat="1" applyFont="1" applyFill="1" applyBorder="1" applyAlignment="1" applyProtection="1">
      <alignment wrapText="1"/>
    </xf>
    <xf numFmtId="0" fontId="0" fillId="0" borderId="0" xfId="50" applyNumberFormat="1" applyFont="1" applyFill="1" applyBorder="1" applyAlignment="1" applyProtection="1"/>
    <xf numFmtId="180" fontId="21" fillId="0" borderId="0" xfId="84" applyNumberFormat="1" applyFont="1" applyAlignment="1">
      <alignment horizontal="left" vertical="center" wrapText="1"/>
    </xf>
    <xf numFmtId="0" fontId="27" fillId="2" borderId="0" xfId="50" applyNumberFormat="1" applyFont="1" applyFill="1" applyBorder="1" applyAlignment="1" applyProtection="1">
      <alignment vertical="center"/>
    </xf>
    <xf numFmtId="31" fontId="27" fillId="2" borderId="10" xfId="50" applyNumberFormat="1" applyFont="1" applyFill="1" applyBorder="1" applyAlignment="1" applyProtection="1">
      <alignment horizontal="center" vertical="center"/>
    </xf>
    <xf numFmtId="180" fontId="24" fillId="2" borderId="9" xfId="50" applyNumberFormat="1" applyFont="1" applyFill="1" applyBorder="1" applyAlignment="1" applyProtection="1">
      <alignment horizontal="center" vertical="center" wrapText="1"/>
    </xf>
    <xf numFmtId="180" fontId="24" fillId="2" borderId="13" xfId="50" applyNumberFormat="1" applyFont="1" applyFill="1" applyBorder="1" applyAlignment="1" applyProtection="1">
      <alignment horizontal="center" vertical="center" wrapText="1"/>
    </xf>
    <xf numFmtId="180" fontId="24" fillId="2" borderId="4" xfId="50" applyNumberFormat="1" applyFont="1" applyFill="1" applyBorder="1" applyAlignment="1" applyProtection="1">
      <alignment horizontal="center" vertical="center" wrapText="1"/>
    </xf>
    <xf numFmtId="181" fontId="12" fillId="2" borderId="1" xfId="50" applyNumberFormat="1" applyFont="1" applyFill="1" applyBorder="1" applyAlignment="1" applyProtection="1">
      <alignment vertical="center" wrapText="1"/>
    </xf>
    <xf numFmtId="181" fontId="28" fillId="0" borderId="1" xfId="50" applyNumberFormat="1" applyFont="1" applyBorder="1" applyAlignment="1">
      <alignment horizontal="right"/>
    </xf>
    <xf numFmtId="180" fontId="24" fillId="2" borderId="1" xfId="50" applyNumberFormat="1" applyFont="1" applyFill="1" applyBorder="1" applyAlignment="1" applyProtection="1">
      <alignment horizontal="center" vertical="center" wrapText="1"/>
    </xf>
    <xf numFmtId="181" fontId="27" fillId="2" borderId="1" xfId="50" applyNumberFormat="1" applyFont="1" applyFill="1" applyBorder="1" applyAlignment="1" applyProtection="1">
      <alignment horizontal="right" vertical="center"/>
    </xf>
    <xf numFmtId="182" fontId="0" fillId="0" borderId="0" xfId="50" applyNumberFormat="1" applyFont="1" applyFill="1" applyBorder="1" applyAlignment="1" applyProtection="1"/>
    <xf numFmtId="181" fontId="2" fillId="0" borderId="0" xfId="50" applyNumberFormat="1"/>
    <xf numFmtId="178" fontId="29" fillId="0" borderId="0" xfId="53" applyNumberFormat="1" applyFont="1" applyAlignment="1">
      <alignment horizontal="right" wrapText="1"/>
    </xf>
    <xf numFmtId="0" fontId="27" fillId="2" borderId="0" xfId="50" applyNumberFormat="1" applyFont="1" applyFill="1" applyBorder="1" applyAlignment="1" applyProtection="1">
      <alignment vertical="center" wrapText="1"/>
    </xf>
    <xf numFmtId="181" fontId="28" fillId="0" borderId="1" xfId="50" applyNumberFormat="1" applyFont="1" applyBorder="1"/>
    <xf numFmtId="0" fontId="12" fillId="0" borderId="1" xfId="50" applyFont="1" applyBorder="1" applyAlignment="1">
      <alignment wrapText="1"/>
    </xf>
    <xf numFmtId="181" fontId="28" fillId="0" borderId="1" xfId="50" applyNumberFormat="1" applyFont="1" applyBorder="1" applyAlignment="1">
      <alignment wrapText="1"/>
    </xf>
    <xf numFmtId="181" fontId="0" fillId="0" borderId="0" xfId="50" applyNumberFormat="1" applyFont="1" applyFill="1" applyBorder="1" applyAlignment="1" applyProtection="1">
      <alignment wrapText="1"/>
    </xf>
    <xf numFmtId="181" fontId="2" fillId="0" borderId="0" xfId="50" applyNumberFormat="1" applyAlignment="1">
      <alignment wrapText="1"/>
    </xf>
    <xf numFmtId="180" fontId="29" fillId="0" borderId="0" xfId="53" applyNumberFormat="1" applyFont="1" applyAlignment="1">
      <alignment horizontal="right" wrapText="1"/>
    </xf>
    <xf numFmtId="0" fontId="12" fillId="0" borderId="0" xfId="50" applyFont="1"/>
    <xf numFmtId="180" fontId="4" fillId="2" borderId="0" xfId="50" applyNumberFormat="1" applyFont="1" applyFill="1" applyBorder="1" applyAlignment="1" applyProtection="1">
      <alignment horizontal="right" vertical="center"/>
    </xf>
    <xf numFmtId="180" fontId="28" fillId="0" borderId="1" xfId="50" applyNumberFormat="1" applyFont="1" applyBorder="1"/>
    <xf numFmtId="0" fontId="10" fillId="0" borderId="0" xfId="50" applyNumberFormat="1" applyFont="1" applyFill="1" applyBorder="1" applyAlignment="1" applyProtection="1">
      <alignment horizontal="right" vertical="center"/>
    </xf>
    <xf numFmtId="180" fontId="10" fillId="0" borderId="0" xfId="50" applyNumberFormat="1" applyFont="1" applyFill="1" applyBorder="1" applyAlignment="1" applyProtection="1">
      <alignment horizontal="right" vertical="center"/>
    </xf>
    <xf numFmtId="179" fontId="20" fillId="0" borderId="0" xfId="53" applyNumberFormat="1" applyFont="1" applyAlignment="1">
      <alignment horizontal="right" wrapText="1"/>
    </xf>
    <xf numFmtId="43" fontId="20" fillId="0" borderId="0" xfId="53" applyNumberFormat="1" applyFont="1" applyAlignment="1">
      <alignment horizontal="right" wrapText="1"/>
    </xf>
    <xf numFmtId="0" fontId="30" fillId="0" borderId="0" xfId="68" applyFont="1" applyAlignment="1">
      <alignment wrapText="1"/>
    </xf>
    <xf numFmtId="0" fontId="31" fillId="0" borderId="0" xfId="68" applyFont="1" applyAlignment="1">
      <alignment wrapText="1"/>
    </xf>
    <xf numFmtId="0" fontId="32" fillId="0" borderId="0" xfId="0" applyFont="1"/>
    <xf numFmtId="0" fontId="33" fillId="0" borderId="0" xfId="68" applyFont="1" applyAlignment="1">
      <alignment wrapText="1"/>
    </xf>
    <xf numFmtId="0" fontId="20" fillId="0" borderId="0" xfId="68" applyFont="1" applyAlignment="1">
      <alignment horizontal="left" wrapText="1"/>
    </xf>
    <xf numFmtId="178" fontId="20" fillId="0" borderId="0" xfId="53" applyNumberFormat="1" applyFont="1" applyAlignment="1">
      <alignment horizontal="right" wrapText="1"/>
    </xf>
    <xf numFmtId="178" fontId="20" fillId="3" borderId="0" xfId="53" applyNumberFormat="1" applyFont="1" applyFill="1" applyAlignment="1">
      <alignment horizontal="right" wrapText="1"/>
    </xf>
    <xf numFmtId="178" fontId="20" fillId="0" borderId="0" xfId="53" applyNumberFormat="1" applyFont="1" applyFill="1" applyAlignment="1">
      <alignment horizontal="right" wrapText="1"/>
    </xf>
    <xf numFmtId="0" fontId="34" fillId="0" borderId="0" xfId="84" applyFont="1" applyAlignment="1">
      <alignment vertical="center" wrapText="1"/>
    </xf>
    <xf numFmtId="178" fontId="30" fillId="0" borderId="0" xfId="53" applyNumberFormat="1" applyFont="1" applyAlignment="1">
      <alignment horizontal="right" wrapText="1"/>
    </xf>
    <xf numFmtId="178" fontId="30" fillId="3" borderId="0" xfId="53" applyNumberFormat="1" applyFont="1" applyFill="1" applyAlignment="1">
      <alignment horizontal="right" wrapText="1"/>
    </xf>
    <xf numFmtId="0" fontId="35" fillId="0" borderId="0" xfId="68" applyFont="1" applyAlignment="1">
      <alignment horizontal="center" wrapText="1"/>
    </xf>
    <xf numFmtId="0" fontId="0" fillId="0" borderId="10" xfId="0" applyFont="1" applyBorder="1" applyAlignment="1">
      <alignment horizontal="left"/>
    </xf>
    <xf numFmtId="0" fontId="0" fillId="0" borderId="10" xfId="0" applyBorder="1" applyAlignment="1">
      <alignment horizontal="left"/>
    </xf>
    <xf numFmtId="0" fontId="36" fillId="0" borderId="1" xfId="0" applyFont="1" applyBorder="1" applyAlignment="1">
      <alignment horizontal="center" vertical="center" wrapText="1"/>
    </xf>
    <xf numFmtId="178" fontId="30" fillId="0" borderId="1" xfId="53" applyNumberFormat="1" applyFont="1" applyBorder="1" applyAlignment="1">
      <alignment horizontal="center" vertical="center" wrapText="1"/>
    </xf>
    <xf numFmtId="178" fontId="36" fillId="3" borderId="9" xfId="53" applyNumberFormat="1" applyFont="1" applyFill="1" applyBorder="1" applyAlignment="1">
      <alignment horizontal="center" vertical="center" wrapText="1"/>
    </xf>
    <xf numFmtId="0" fontId="36" fillId="0" borderId="1" xfId="0" applyFont="1" applyBorder="1" applyAlignment="1">
      <alignment horizontal="center" vertical="center"/>
    </xf>
    <xf numFmtId="178" fontId="36" fillId="3" borderId="4" xfId="53" applyNumberFormat="1" applyFont="1" applyFill="1" applyBorder="1" applyAlignment="1">
      <alignment horizontal="center" vertical="center" wrapText="1"/>
    </xf>
    <xf numFmtId="0" fontId="32" fillId="0" borderId="1" xfId="68" applyFont="1" applyBorder="1" applyAlignment="1">
      <alignment horizontal="center" vertical="distributed" wrapText="1"/>
    </xf>
    <xf numFmtId="181" fontId="30" fillId="0" borderId="1" xfId="53" applyNumberFormat="1" applyFont="1" applyBorder="1" applyAlignment="1">
      <alignment horizontal="right" vertical="center" wrapText="1"/>
    </xf>
    <xf numFmtId="181" fontId="30" fillId="3" borderId="1" xfId="53" applyNumberFormat="1" applyFont="1" applyFill="1" applyBorder="1" applyAlignment="1">
      <alignment horizontal="right" vertical="center" wrapText="1"/>
    </xf>
    <xf numFmtId="0" fontId="30" fillId="0" borderId="1" xfId="68" applyNumberFormat="1" applyFont="1" applyBorder="1" applyAlignment="1">
      <alignment vertical="center" wrapText="1"/>
    </xf>
    <xf numFmtId="0" fontId="32" fillId="0" borderId="1" xfId="68" applyFont="1" applyBorder="1" applyAlignment="1">
      <alignment horizontal="left" vertical="center" wrapText="1"/>
    </xf>
    <xf numFmtId="181" fontId="37" fillId="0" borderId="1" xfId="53" applyNumberFormat="1" applyFont="1" applyBorder="1" applyAlignment="1">
      <alignment horizontal="right" vertical="center" wrapText="1"/>
    </xf>
    <xf numFmtId="181" fontId="37" fillId="3" borderId="1" xfId="53" applyNumberFormat="1" applyFont="1" applyFill="1" applyBorder="1" applyAlignment="1">
      <alignment horizontal="right" vertical="center" wrapText="1"/>
    </xf>
    <xf numFmtId="0" fontId="30" fillId="0" borderId="9" xfId="68" applyNumberFormat="1" applyFont="1" applyBorder="1" applyAlignment="1">
      <alignment vertical="center" wrapText="1"/>
    </xf>
    <xf numFmtId="0" fontId="32" fillId="0" borderId="9" xfId="68" applyFont="1" applyBorder="1" applyAlignment="1">
      <alignment horizontal="left" vertical="center" wrapText="1"/>
    </xf>
    <xf numFmtId="181" fontId="37" fillId="0" borderId="9" xfId="53" applyNumberFormat="1" applyFont="1" applyBorder="1" applyAlignment="1">
      <alignment horizontal="right" vertical="center" wrapText="1"/>
    </xf>
    <xf numFmtId="178" fontId="38" fillId="3" borderId="9" xfId="53" applyNumberFormat="1" applyFont="1" applyFill="1" applyBorder="1" applyAlignment="1">
      <alignment horizontal="right" wrapText="1"/>
    </xf>
    <xf numFmtId="178" fontId="33" fillId="0" borderId="1" xfId="53" applyNumberFormat="1" applyFont="1" applyBorder="1" applyAlignment="1">
      <alignment horizontal="right" wrapText="1"/>
    </xf>
    <xf numFmtId="0" fontId="33" fillId="0" borderId="0" xfId="68" applyFont="1" applyAlignment="1">
      <alignment horizontal="left" wrapText="1"/>
    </xf>
    <xf numFmtId="178" fontId="33" fillId="0" borderId="0" xfId="53" applyNumberFormat="1" applyFont="1" applyAlignment="1">
      <alignment horizontal="right" wrapText="1"/>
    </xf>
    <xf numFmtId="178" fontId="33" fillId="3" borderId="0" xfId="53" applyNumberFormat="1" applyFont="1" applyFill="1" applyAlignment="1">
      <alignment horizontal="right" wrapText="1"/>
    </xf>
    <xf numFmtId="0" fontId="31" fillId="0" borderId="0" xfId="68" applyFont="1" applyAlignment="1">
      <alignment horizontal="left" wrapText="1"/>
    </xf>
    <xf numFmtId="178" fontId="31" fillId="0" borderId="0" xfId="53" applyNumberFormat="1" applyFont="1" applyAlignment="1">
      <alignment horizontal="right" wrapText="1"/>
    </xf>
    <xf numFmtId="178" fontId="31" fillId="3" borderId="0" xfId="53" applyNumberFormat="1" applyFont="1" applyFill="1" applyAlignment="1">
      <alignment horizontal="right" wrapText="1"/>
    </xf>
    <xf numFmtId="178" fontId="30" fillId="0" borderId="0" xfId="53" applyNumberFormat="1" applyFont="1" applyFill="1" applyAlignment="1">
      <alignment horizontal="right" wrapText="1"/>
    </xf>
    <xf numFmtId="179" fontId="30" fillId="0" borderId="0" xfId="53" applyNumberFormat="1" applyFont="1" applyAlignment="1">
      <alignment horizontal="right" wrapText="1"/>
    </xf>
    <xf numFmtId="43" fontId="30" fillId="0" borderId="0" xfId="53" applyNumberFormat="1" applyFont="1" applyAlignment="1">
      <alignment horizontal="right" wrapText="1"/>
    </xf>
    <xf numFmtId="0" fontId="35" fillId="0" borderId="0" xfId="68" applyFont="1" applyFill="1" applyAlignment="1">
      <alignment horizontal="center" wrapText="1"/>
    </xf>
    <xf numFmtId="0" fontId="0" fillId="0" borderId="10" xfId="0" applyFill="1" applyBorder="1" applyAlignment="1">
      <alignment horizontal="left"/>
    </xf>
    <xf numFmtId="178" fontId="30" fillId="0" borderId="1" xfId="53" applyNumberFormat="1" applyFont="1" applyFill="1" applyBorder="1" applyAlignment="1">
      <alignment horizontal="center" vertical="center" wrapText="1"/>
    </xf>
    <xf numFmtId="178" fontId="39" fillId="0" borderId="9" xfId="53" applyNumberFormat="1" applyFont="1" applyFill="1" applyBorder="1" applyAlignment="1">
      <alignment horizontal="center" vertical="center" wrapText="1"/>
    </xf>
    <xf numFmtId="43" fontId="32" fillId="0" borderId="1" xfId="53" applyNumberFormat="1" applyFont="1" applyBorder="1" applyAlignment="1">
      <alignment horizontal="center" vertical="center" wrapText="1"/>
    </xf>
    <xf numFmtId="178" fontId="39" fillId="0" borderId="4" xfId="53" applyNumberFormat="1" applyFont="1" applyFill="1" applyBorder="1" applyAlignment="1">
      <alignment horizontal="center" vertical="center" wrapText="1"/>
    </xf>
    <xf numFmtId="181" fontId="30" fillId="0" borderId="1" xfId="53" applyNumberFormat="1" applyFont="1" applyFill="1" applyBorder="1" applyAlignment="1">
      <alignment horizontal="right" vertical="center" wrapText="1"/>
    </xf>
    <xf numFmtId="182" fontId="30" fillId="0" borderId="1" xfId="53" applyNumberFormat="1" applyFont="1" applyBorder="1" applyAlignment="1">
      <alignment horizontal="right" vertical="center" wrapText="1"/>
    </xf>
    <xf numFmtId="181" fontId="37" fillId="0" borderId="1" xfId="53" applyNumberFormat="1" applyFont="1" applyFill="1" applyBorder="1" applyAlignment="1">
      <alignment horizontal="right" vertical="center" wrapText="1"/>
    </xf>
    <xf numFmtId="181" fontId="37" fillId="3" borderId="9" xfId="53" applyNumberFormat="1" applyFont="1" applyFill="1" applyBorder="1" applyAlignment="1">
      <alignment horizontal="right" vertical="center" wrapText="1"/>
    </xf>
    <xf numFmtId="181" fontId="37" fillId="0" borderId="9" xfId="53" applyNumberFormat="1" applyFont="1" applyFill="1" applyBorder="1" applyAlignment="1">
      <alignment horizontal="right" vertical="center" wrapText="1"/>
    </xf>
    <xf numFmtId="182" fontId="30" fillId="0" borderId="9" xfId="53" applyNumberFormat="1" applyFont="1" applyBorder="1" applyAlignment="1">
      <alignment horizontal="right" vertical="center" wrapText="1"/>
    </xf>
    <xf numFmtId="43" fontId="33" fillId="0" borderId="1" xfId="53" applyNumberFormat="1" applyFont="1" applyBorder="1" applyAlignment="1">
      <alignment horizontal="right" wrapText="1"/>
    </xf>
    <xf numFmtId="178" fontId="33" fillId="0" borderId="0" xfId="53" applyNumberFormat="1" applyFont="1" applyFill="1" applyAlignment="1">
      <alignment horizontal="right" wrapText="1"/>
    </xf>
    <xf numFmtId="179" fontId="33" fillId="0" borderId="0" xfId="53" applyNumberFormat="1" applyFont="1" applyAlignment="1">
      <alignment horizontal="right" wrapText="1"/>
    </xf>
    <xf numFmtId="43" fontId="33" fillId="0" borderId="0" xfId="53" applyNumberFormat="1" applyFont="1" applyAlignment="1">
      <alignment horizontal="right" wrapText="1"/>
    </xf>
    <xf numFmtId="178" fontId="31" fillId="0" borderId="0" xfId="53" applyNumberFormat="1" applyFont="1" applyFill="1" applyAlignment="1">
      <alignment horizontal="right" wrapText="1"/>
    </xf>
    <xf numFmtId="179" fontId="31" fillId="0" borderId="0" xfId="53" applyNumberFormat="1" applyFont="1" applyAlignment="1">
      <alignment horizontal="right" wrapText="1"/>
    </xf>
    <xf numFmtId="43" fontId="31" fillId="0" borderId="0" xfId="53" applyNumberFormat="1" applyFont="1" applyAlignment="1">
      <alignment horizontal="right" wrapText="1"/>
    </xf>
    <xf numFmtId="0" fontId="32" fillId="0" borderId="1" xfId="68" applyFont="1" applyBorder="1" applyAlignment="1">
      <alignment horizontal="center" vertical="center" wrapText="1"/>
    </xf>
    <xf numFmtId="0" fontId="33" fillId="0" borderId="0" xfId="68" applyFont="1" applyBorder="1" applyAlignment="1">
      <alignment wrapText="1"/>
    </xf>
    <xf numFmtId="0" fontId="31" fillId="0" borderId="0" xfId="68" applyFont="1" applyBorder="1" applyAlignment="1">
      <alignment wrapText="1"/>
    </xf>
    <xf numFmtId="183" fontId="0" fillId="0" borderId="1" xfId="68" applyNumberFormat="1" applyFont="1" applyFill="1" applyBorder="1" applyAlignment="1">
      <alignment horizontal="left" vertical="center" wrapText="1"/>
    </xf>
    <xf numFmtId="183" fontId="32" fillId="0" borderId="1" xfId="68" applyNumberFormat="1" applyFont="1" applyFill="1" applyBorder="1" applyAlignment="1">
      <alignment horizontal="left" vertical="center" wrapText="1"/>
    </xf>
    <xf numFmtId="183" fontId="30" fillId="0" borderId="0" xfId="68" applyNumberFormat="1" applyFont="1" applyAlignment="1">
      <alignment wrapText="1"/>
    </xf>
    <xf numFmtId="0" fontId="30" fillId="0" borderId="0" xfId="68" applyFont="1" applyAlignment="1">
      <alignment horizontal="center" vertical="center" wrapText="1"/>
    </xf>
    <xf numFmtId="183" fontId="40" fillId="0" borderId="1" xfId="68"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41" fillId="0" borderId="9" xfId="0" applyFont="1" applyFill="1" applyBorder="1" applyAlignment="1">
      <alignment horizontal="left" vertical="center" wrapText="1"/>
    </xf>
    <xf numFmtId="0" fontId="42" fillId="0" borderId="1" xfId="0" applyFont="1" applyFill="1" applyBorder="1" applyAlignment="1">
      <alignment horizontal="left" vertical="center" wrapText="1"/>
    </xf>
    <xf numFmtId="0" fontId="20" fillId="0" borderId="0" xfId="83" applyFont="1" applyAlignment="1">
      <alignment wrapText="1"/>
    </xf>
    <xf numFmtId="0" fontId="31" fillId="0" borderId="0" xfId="83" applyFont="1" applyAlignment="1">
      <alignment wrapText="1"/>
    </xf>
    <xf numFmtId="0" fontId="32" fillId="0" borderId="0" xfId="28" applyFont="1">
      <alignment vertical="center"/>
    </xf>
    <xf numFmtId="0" fontId="37" fillId="0" borderId="0" xfId="28" applyFont="1" applyAlignment="1">
      <alignment vertical="center" wrapText="1"/>
    </xf>
    <xf numFmtId="0" fontId="37" fillId="0" borderId="0" xfId="28" applyFont="1">
      <alignment vertical="center"/>
    </xf>
    <xf numFmtId="0" fontId="0" fillId="0" borderId="0" xfId="28" applyFont="1" applyFill="1">
      <alignment vertical="center"/>
    </xf>
    <xf numFmtId="183" fontId="0" fillId="0" borderId="0" xfId="28" applyNumberFormat="1" applyFont="1" applyFill="1">
      <alignment vertical="center"/>
    </xf>
    <xf numFmtId="0" fontId="0" fillId="0" borderId="0" xfId="28" applyFont="1" applyFill="1" applyAlignment="1">
      <alignment vertical="center" wrapText="1"/>
    </xf>
    <xf numFmtId="0" fontId="0" fillId="0" borderId="0" xfId="28" applyFont="1" applyFill="1" applyAlignment="1">
      <alignment horizontal="right" vertical="center"/>
    </xf>
    <xf numFmtId="0" fontId="43" fillId="0" borderId="0" xfId="84" applyFont="1" applyAlignment="1">
      <alignment vertical="center" wrapText="1"/>
    </xf>
    <xf numFmtId="183" fontId="20" fillId="0" borderId="0" xfId="53" applyNumberFormat="1" applyFont="1" applyAlignment="1">
      <alignment horizontal="right" wrapText="1"/>
    </xf>
    <xf numFmtId="0" fontId="35" fillId="0" borderId="0" xfId="83" applyFont="1" applyAlignment="1">
      <alignment horizontal="center" wrapText="1"/>
    </xf>
    <xf numFmtId="0" fontId="0" fillId="0" borderId="10" xfId="28" applyFont="1" applyBorder="1" applyAlignment="1">
      <alignment horizontal="left"/>
    </xf>
    <xf numFmtId="43" fontId="36" fillId="0" borderId="1" xfId="53" applyNumberFormat="1" applyFont="1" applyBorder="1" applyAlignment="1" applyProtection="1">
      <alignment horizontal="center" vertical="center" wrapText="1"/>
      <protection locked="0"/>
    </xf>
    <xf numFmtId="0" fontId="32" fillId="0" borderId="1" xfId="28" applyFont="1" applyFill="1" applyBorder="1" applyAlignment="1">
      <alignment horizontal="center" wrapText="1"/>
    </xf>
    <xf numFmtId="180" fontId="32" fillId="0" borderId="1" xfId="28" applyNumberFormat="1" applyFont="1" applyFill="1" applyBorder="1" applyAlignment="1">
      <alignment horizontal="center" wrapText="1"/>
    </xf>
    <xf numFmtId="183" fontId="32" fillId="0" borderId="1" xfId="28" applyNumberFormat="1" applyFont="1" applyFill="1" applyBorder="1" applyAlignment="1">
      <alignment horizontal="center" wrapText="1"/>
    </xf>
    <xf numFmtId="3" fontId="0" fillId="0" borderId="1" xfId="28" applyNumberFormat="1" applyFont="1" applyFill="1" applyBorder="1" applyAlignment="1" applyProtection="1">
      <alignment vertical="center"/>
    </xf>
    <xf numFmtId="178" fontId="37" fillId="0" borderId="1" xfId="28" applyNumberFormat="1" applyFont="1" applyFill="1" applyBorder="1" applyAlignment="1" applyProtection="1">
      <alignment horizontal="right" vertical="top" wrapText="1"/>
      <protection locked="0"/>
    </xf>
    <xf numFmtId="183" fontId="37" fillId="0" borderId="1" xfId="28" applyNumberFormat="1" applyFont="1" applyFill="1" applyBorder="1" applyAlignment="1" applyProtection="1">
      <alignment horizontal="right" vertical="top" wrapText="1"/>
      <protection locked="0"/>
    </xf>
    <xf numFmtId="3" fontId="0" fillId="0" borderId="1" xfId="28" applyNumberFormat="1" applyFont="1" applyFill="1" applyBorder="1" applyAlignment="1" applyProtection="1">
      <alignment vertical="center" wrapText="1"/>
    </xf>
    <xf numFmtId="178" fontId="37" fillId="0" borderId="1" xfId="28" applyNumberFormat="1" applyFont="1" applyFill="1" applyBorder="1">
      <alignment vertical="center"/>
    </xf>
    <xf numFmtId="183" fontId="37" fillId="0" borderId="1" xfId="28" applyNumberFormat="1" applyFont="1" applyFill="1" applyBorder="1">
      <alignment vertical="center"/>
    </xf>
    <xf numFmtId="178" fontId="37" fillId="0" borderId="1" xfId="28" applyNumberFormat="1" applyFont="1" applyFill="1" applyBorder="1" applyAlignment="1" applyProtection="1">
      <alignment horizontal="right" vertical="top" wrapText="1"/>
    </xf>
    <xf numFmtId="183" fontId="37" fillId="0" borderId="1" xfId="28" applyNumberFormat="1" applyFont="1" applyFill="1" applyBorder="1" applyAlignment="1" applyProtection="1">
      <alignment horizontal="right" vertical="top" wrapText="1"/>
    </xf>
    <xf numFmtId="0" fontId="37" fillId="0" borderId="1" xfId="28" applyFont="1" applyFill="1" applyBorder="1" applyAlignment="1">
      <alignment horizontal="left"/>
    </xf>
    <xf numFmtId="3" fontId="2" fillId="3" borderId="1" xfId="0" applyNumberFormat="1" applyFont="1" applyFill="1" applyBorder="1" applyAlignment="1" applyProtection="1">
      <alignment horizontal="right" vertical="center"/>
    </xf>
    <xf numFmtId="3" fontId="44" fillId="3" borderId="1" xfId="0" applyNumberFormat="1" applyFont="1" applyFill="1" applyBorder="1" applyAlignment="1" applyProtection="1">
      <alignment horizontal="right" vertical="center"/>
    </xf>
    <xf numFmtId="181" fontId="37" fillId="0" borderId="1" xfId="28" applyNumberFormat="1" applyFont="1" applyFill="1" applyBorder="1">
      <alignment vertical="center"/>
    </xf>
    <xf numFmtId="178" fontId="37" fillId="0" borderId="1" xfId="0" applyNumberFormat="1" applyFont="1" applyFill="1" applyBorder="1" applyAlignment="1">
      <alignment vertical="center"/>
    </xf>
    <xf numFmtId="178" fontId="30" fillId="0" borderId="1" xfId="28" applyNumberFormat="1" applyFont="1" applyFill="1" applyBorder="1">
      <alignment vertical="center"/>
    </xf>
    <xf numFmtId="0" fontId="37" fillId="0" borderId="1" xfId="28" applyFont="1" applyFill="1" applyBorder="1">
      <alignment vertical="center"/>
    </xf>
    <xf numFmtId="3" fontId="37" fillId="0" borderId="1" xfId="0" applyNumberFormat="1" applyFont="1" applyFill="1" applyBorder="1" applyAlignment="1">
      <alignment vertical="center"/>
    </xf>
    <xf numFmtId="181" fontId="37" fillId="0" borderId="9" xfId="0" applyNumberFormat="1" applyFont="1" applyFill="1" applyBorder="1" applyAlignment="1">
      <alignment vertical="center"/>
    </xf>
    <xf numFmtId="0" fontId="45" fillId="0" borderId="11" xfId="0" applyFont="1" applyFill="1" applyBorder="1" applyAlignment="1">
      <alignment vertical="center"/>
    </xf>
    <xf numFmtId="178" fontId="37" fillId="0" borderId="1" xfId="0" applyNumberFormat="1" applyFont="1" applyFill="1" applyBorder="1" applyAlignment="1">
      <alignment vertical="center" wrapText="1"/>
    </xf>
    <xf numFmtId="181" fontId="37" fillId="0" borderId="9" xfId="0" applyNumberFormat="1" applyFont="1" applyFill="1" applyBorder="1" applyAlignment="1" applyProtection="1">
      <alignment horizontal="right" vertical="top" wrapText="1"/>
      <protection locked="0"/>
    </xf>
    <xf numFmtId="181" fontId="37" fillId="0" borderId="6" xfId="0" applyNumberFormat="1" applyFont="1" applyFill="1" applyBorder="1" applyAlignment="1" applyProtection="1">
      <alignment horizontal="right" vertical="top" wrapText="1"/>
      <protection locked="0"/>
    </xf>
    <xf numFmtId="3" fontId="37" fillId="0" borderId="13" xfId="0" applyNumberFormat="1" applyFont="1" applyFill="1" applyBorder="1" applyAlignment="1" applyProtection="1">
      <alignment horizontal="right" vertical="top" wrapText="1"/>
      <protection locked="0"/>
    </xf>
    <xf numFmtId="3" fontId="12" fillId="0" borderId="1" xfId="28" applyNumberFormat="1" applyFont="1" applyFill="1" applyBorder="1" applyAlignment="1" applyProtection="1">
      <alignment vertical="center"/>
    </xf>
    <xf numFmtId="3" fontId="2" fillId="4" borderId="1" xfId="0" applyNumberFormat="1" applyFont="1" applyFill="1" applyBorder="1" applyAlignment="1" applyProtection="1">
      <alignment horizontal="right" vertical="center"/>
    </xf>
    <xf numFmtId="0" fontId="32" fillId="0" borderId="1" xfId="28" applyFont="1" applyFill="1" applyBorder="1" applyAlignment="1">
      <alignment horizontal="distributed" vertical="center"/>
    </xf>
    <xf numFmtId="178" fontId="30" fillId="0" borderId="1" xfId="28" applyNumberFormat="1" applyFont="1" applyFill="1" applyBorder="1" applyAlignment="1">
      <alignment horizontal="right" vertical="top" wrapText="1"/>
    </xf>
    <xf numFmtId="183" fontId="30" fillId="0" borderId="1" xfId="28" applyNumberFormat="1" applyFont="1" applyFill="1" applyBorder="1" applyAlignment="1">
      <alignment horizontal="right" vertical="top" wrapText="1"/>
    </xf>
    <xf numFmtId="0" fontId="32" fillId="0" borderId="1" xfId="28" applyFont="1" applyFill="1" applyBorder="1">
      <alignment vertical="center"/>
    </xf>
    <xf numFmtId="0" fontId="2" fillId="3" borderId="1" xfId="0" applyNumberFormat="1" applyFont="1" applyFill="1" applyBorder="1" applyAlignment="1" applyProtection="1">
      <alignment vertical="center"/>
    </xf>
    <xf numFmtId="178" fontId="30" fillId="0" borderId="1" xfId="28" applyNumberFormat="1" applyFont="1" applyFill="1" applyBorder="1" applyAlignment="1" applyProtection="1">
      <alignment horizontal="right" vertical="top" wrapText="1"/>
      <protection locked="0"/>
    </xf>
    <xf numFmtId="183" fontId="30" fillId="0" borderId="1" xfId="28" applyNumberFormat="1" applyFont="1" applyFill="1" applyBorder="1" applyAlignment="1" applyProtection="1">
      <alignment horizontal="right" vertical="top" wrapText="1"/>
      <protection locked="0"/>
    </xf>
    <xf numFmtId="0" fontId="32" fillId="0" borderId="1" xfId="0" applyFont="1" applyFill="1" applyBorder="1" applyAlignment="1">
      <alignment wrapText="1"/>
    </xf>
    <xf numFmtId="178" fontId="30" fillId="0" borderId="1" xfId="28" applyNumberFormat="1" applyFont="1" applyFill="1" applyBorder="1" applyAlignment="1" applyProtection="1">
      <alignment horizontal="right" vertical="center" wrapText="1"/>
      <protection locked="0"/>
    </xf>
    <xf numFmtId="183" fontId="37" fillId="0" borderId="1" xfId="28" applyNumberFormat="1" applyFont="1" applyFill="1" applyBorder="1" applyAlignment="1" applyProtection="1">
      <alignment horizontal="right" vertical="center"/>
    </xf>
    <xf numFmtId="178" fontId="37" fillId="0" borderId="1" xfId="28" applyNumberFormat="1" applyFont="1" applyFill="1" applyBorder="1" applyAlignment="1" applyProtection="1">
      <alignment horizontal="right" vertical="center" wrapText="1"/>
    </xf>
    <xf numFmtId="178" fontId="37" fillId="0" borderId="9" xfId="0" applyNumberFormat="1" applyFont="1" applyFill="1" applyBorder="1" applyAlignment="1" applyProtection="1">
      <alignment horizontal="right" vertical="center" wrapText="1"/>
      <protection locked="0"/>
    </xf>
    <xf numFmtId="178" fontId="0" fillId="0" borderId="1" xfId="0" applyNumberFormat="1" applyFont="1" applyFill="1" applyBorder="1" applyAlignment="1" applyProtection="1">
      <alignment vertical="center" wrapText="1"/>
    </xf>
    <xf numFmtId="178" fontId="37" fillId="0" borderId="1" xfId="28" applyNumberFormat="1" applyFont="1" applyFill="1" applyBorder="1" applyAlignment="1" applyProtection="1">
      <alignment horizontal="right" vertical="center" wrapText="1"/>
      <protection locked="0"/>
    </xf>
    <xf numFmtId="178" fontId="32" fillId="0" borderId="1" xfId="0" applyNumberFormat="1" applyFont="1" applyFill="1" applyBorder="1" applyAlignment="1" applyProtection="1">
      <alignment vertical="center" wrapText="1"/>
    </xf>
    <xf numFmtId="178" fontId="30" fillId="0" borderId="1" xfId="28" applyNumberFormat="1" applyFont="1" applyFill="1" applyBorder="1" applyAlignment="1" applyProtection="1">
      <alignment horizontal="right" vertical="center"/>
    </xf>
    <xf numFmtId="178" fontId="37" fillId="0" borderId="1" xfId="0" applyNumberFormat="1" applyFont="1" applyFill="1" applyBorder="1" applyAlignment="1" applyProtection="1">
      <alignment vertical="center" wrapText="1"/>
    </xf>
    <xf numFmtId="178" fontId="37" fillId="0" borderId="1" xfId="28" applyNumberFormat="1" applyFont="1" applyFill="1" applyBorder="1" applyAlignment="1" applyProtection="1">
      <alignment horizontal="right" vertical="center"/>
    </xf>
    <xf numFmtId="178" fontId="30" fillId="0" borderId="1" xfId="0" applyNumberFormat="1" applyFont="1" applyFill="1" applyBorder="1" applyAlignment="1" applyProtection="1">
      <alignment vertical="center" wrapText="1"/>
    </xf>
    <xf numFmtId="3" fontId="37" fillId="0" borderId="1" xfId="28" applyNumberFormat="1" applyFont="1" applyFill="1" applyBorder="1">
      <alignment vertical="center"/>
    </xf>
    <xf numFmtId="3" fontId="32" fillId="0" borderId="1" xfId="28" applyNumberFormat="1" applyFont="1" applyFill="1" applyBorder="1" applyAlignment="1" applyProtection="1">
      <alignment vertical="center" wrapText="1"/>
    </xf>
    <xf numFmtId="178" fontId="30" fillId="0" borderId="1" xfId="28" applyNumberFormat="1" applyFont="1" applyFill="1" applyBorder="1" applyAlignment="1">
      <alignment horizontal="left" wrapText="1"/>
    </xf>
    <xf numFmtId="178" fontId="32" fillId="0" borderId="1" xfId="28" applyNumberFormat="1" applyFont="1" applyFill="1" applyBorder="1" applyAlignment="1">
      <alignment horizontal="left" wrapText="1"/>
    </xf>
    <xf numFmtId="0" fontId="0" fillId="0" borderId="1" xfId="0" applyFill="1" applyBorder="1" applyAlignment="1">
      <alignment vertical="center" wrapText="1"/>
    </xf>
    <xf numFmtId="178" fontId="0" fillId="0" borderId="1" xfId="28" applyNumberFormat="1" applyFont="1" applyFill="1" applyBorder="1" applyAlignment="1" applyProtection="1">
      <alignment horizontal="left" vertical="center" wrapText="1"/>
    </xf>
    <xf numFmtId="178" fontId="37" fillId="0" borderId="1" xfId="28" applyNumberFormat="1" applyFont="1" applyFill="1" applyBorder="1" applyAlignment="1">
      <alignment horizontal="left" wrapText="1"/>
    </xf>
    <xf numFmtId="178" fontId="37" fillId="0" borderId="1" xfId="28" applyNumberFormat="1" applyFont="1" applyFill="1" applyBorder="1" applyAlignment="1">
      <alignment horizontal="right"/>
    </xf>
    <xf numFmtId="178" fontId="32" fillId="0" borderId="1" xfId="28" applyNumberFormat="1" applyFont="1" applyFill="1" applyBorder="1" applyAlignment="1" applyProtection="1">
      <alignment horizontal="left" vertical="center" wrapText="1"/>
    </xf>
    <xf numFmtId="178" fontId="30" fillId="0" borderId="1" xfId="28" applyNumberFormat="1" applyFont="1" applyFill="1" applyBorder="1" applyAlignment="1">
      <alignment horizontal="right"/>
    </xf>
    <xf numFmtId="178" fontId="0" fillId="0" borderId="1" xfId="28" applyNumberFormat="1" applyFont="1" applyFill="1" applyBorder="1" applyAlignment="1">
      <alignment horizontal="left" wrapText="1"/>
    </xf>
    <xf numFmtId="0" fontId="32" fillId="0" borderId="1" xfId="0" applyFont="1" applyFill="1" applyBorder="1" applyAlignment="1">
      <alignment vertical="center" wrapText="1"/>
    </xf>
    <xf numFmtId="178" fontId="30" fillId="0" borderId="1" xfId="28" applyNumberFormat="1" applyFont="1" applyFill="1" applyBorder="1" applyAlignment="1">
      <alignment horizontal="right" vertical="center"/>
    </xf>
    <xf numFmtId="178" fontId="30" fillId="0" borderId="1" xfId="28" applyNumberFormat="1" applyFont="1" applyFill="1" applyBorder="1" applyAlignment="1">
      <alignment horizontal="right" vertical="center" wrapText="1"/>
    </xf>
    <xf numFmtId="0" fontId="30" fillId="0" borderId="0" xfId="28" applyFont="1">
      <alignment vertical="center"/>
    </xf>
    <xf numFmtId="0" fontId="3" fillId="0" borderId="1" xfId="0" applyNumberFormat="1" applyFont="1" applyFill="1" applyBorder="1" applyAlignment="1" applyProtection="1">
      <alignment vertical="center" wrapText="1"/>
    </xf>
    <xf numFmtId="178" fontId="37" fillId="0" borderId="1" xfId="28" applyNumberFormat="1" applyFont="1" applyFill="1" applyBorder="1" applyAlignment="1">
      <alignment horizontal="right" vertical="center"/>
    </xf>
    <xf numFmtId="178" fontId="32" fillId="0" borderId="1" xfId="28" applyNumberFormat="1" applyFont="1" applyFill="1" applyBorder="1" applyAlignment="1">
      <alignment horizontal="distributed" vertical="center" wrapText="1"/>
    </xf>
    <xf numFmtId="178" fontId="32" fillId="0" borderId="1" xfId="28" applyNumberFormat="1" applyFont="1" applyFill="1" applyBorder="1" applyAlignment="1">
      <alignment vertical="center" wrapText="1"/>
    </xf>
    <xf numFmtId="178" fontId="37" fillId="0" borderId="1" xfId="28" applyNumberFormat="1" applyFont="1" applyFill="1" applyBorder="1" applyAlignment="1">
      <alignment vertical="center" wrapText="1"/>
    </xf>
    <xf numFmtId="178" fontId="30" fillId="0" borderId="1" xfId="28" applyNumberFormat="1" applyFont="1" applyFill="1" applyBorder="1" applyAlignment="1" applyProtection="1">
      <alignment horizontal="right" vertical="center" wrapText="1"/>
    </xf>
    <xf numFmtId="178" fontId="37" fillId="0" borderId="1" xfId="28" applyNumberFormat="1" applyFont="1" applyFill="1" applyBorder="1" applyAlignment="1">
      <alignment horizontal="right" vertical="center" wrapText="1"/>
    </xf>
    <xf numFmtId="0" fontId="36" fillId="0" borderId="0" xfId="1" applyFont="1" applyFill="1">
      <alignment vertical="center"/>
    </xf>
    <xf numFmtId="0" fontId="32" fillId="0" borderId="0" xfId="1" applyFont="1" applyFill="1">
      <alignment vertical="center"/>
    </xf>
    <xf numFmtId="0" fontId="33" fillId="0" borderId="0" xfId="1" applyFont="1" applyFill="1" applyAlignment="1">
      <alignment horizontal="left"/>
    </xf>
    <xf numFmtId="178" fontId="33" fillId="0" borderId="0" xfId="53" applyNumberFormat="1" applyFont="1" applyFill="1" applyAlignment="1"/>
    <xf numFmtId="43" fontId="33" fillId="0" borderId="0" xfId="53" applyNumberFormat="1" applyFont="1" applyFill="1" applyAlignment="1"/>
    <xf numFmtId="0" fontId="26" fillId="0" borderId="0" xfId="1" applyFont="1" applyFill="1">
      <alignment vertical="center"/>
    </xf>
    <xf numFmtId="0" fontId="33" fillId="0" borderId="0" xfId="1" applyFont="1" applyFill="1" applyAlignment="1">
      <alignment vertical="center" wrapText="1"/>
    </xf>
    <xf numFmtId="0" fontId="33" fillId="0" borderId="0" xfId="1" applyFont="1" applyFill="1">
      <alignment vertical="center"/>
    </xf>
    <xf numFmtId="0" fontId="34" fillId="0" borderId="0" xfId="1" applyFont="1" applyFill="1" applyAlignment="1">
      <alignment horizontal="left"/>
    </xf>
    <xf numFmtId="178" fontId="36" fillId="0" borderId="0" xfId="53" applyNumberFormat="1" applyFont="1" applyFill="1" applyAlignment="1"/>
    <xf numFmtId="0" fontId="35" fillId="0" borderId="0" xfId="1" applyFont="1" applyFill="1" applyAlignment="1">
      <alignment horizontal="center"/>
    </xf>
    <xf numFmtId="0" fontId="0" fillId="0" borderId="10" xfId="1" applyFill="1" applyBorder="1" applyAlignment="1">
      <alignment horizontal="left"/>
    </xf>
    <xf numFmtId="0" fontId="0" fillId="0" borderId="10" xfId="1" applyFont="1" applyFill="1" applyBorder="1" applyAlignment="1">
      <alignment horizontal="left"/>
    </xf>
    <xf numFmtId="0" fontId="36" fillId="0" borderId="1" xfId="1" applyFont="1" applyFill="1" applyBorder="1" applyAlignment="1">
      <alignment horizontal="center" vertical="center" wrapText="1"/>
    </xf>
    <xf numFmtId="178" fontId="36" fillId="0" borderId="1" xfId="53" applyNumberFormat="1" applyFont="1" applyFill="1" applyBorder="1" applyAlignment="1">
      <alignment horizontal="center" vertical="center" wrapText="1"/>
    </xf>
    <xf numFmtId="178" fontId="36" fillId="0" borderId="9" xfId="53" applyNumberFormat="1" applyFont="1" applyFill="1" applyBorder="1" applyAlignment="1">
      <alignment horizontal="center" vertical="center" wrapText="1"/>
    </xf>
    <xf numFmtId="178" fontId="36" fillId="0" borderId="4" xfId="53" applyNumberFormat="1" applyFont="1" applyFill="1" applyBorder="1" applyAlignment="1">
      <alignment horizontal="center" vertical="center" wrapText="1"/>
    </xf>
    <xf numFmtId="0" fontId="32" fillId="0" borderId="1" xfId="1" applyFont="1" applyFill="1" applyBorder="1" applyAlignment="1">
      <alignment vertical="distributed" wrapText="1"/>
    </xf>
    <xf numFmtId="178" fontId="33" fillId="0" borderId="1" xfId="53" applyNumberFormat="1" applyFont="1" applyFill="1" applyBorder="1" applyAlignment="1">
      <alignment horizontal="right" vertical="center" wrapText="1"/>
    </xf>
    <xf numFmtId="0" fontId="30" fillId="0" borderId="9" xfId="68" applyFont="1" applyFill="1" applyBorder="1" applyAlignment="1">
      <alignment horizontal="center" vertical="center" wrapText="1"/>
    </xf>
    <xf numFmtId="178" fontId="37" fillId="0" borderId="1" xfId="53" applyNumberFormat="1" applyFont="1" applyFill="1" applyBorder="1" applyAlignment="1">
      <alignment horizontal="center" vertical="center" wrapText="1"/>
    </xf>
    <xf numFmtId="0" fontId="32" fillId="0" borderId="1" xfId="1" applyFont="1" applyFill="1" applyBorder="1" applyAlignment="1">
      <alignment horizontal="center" vertical="center"/>
    </xf>
    <xf numFmtId="0" fontId="30" fillId="0" borderId="13" xfId="68" applyFont="1" applyFill="1" applyBorder="1" applyAlignment="1">
      <alignment horizontal="center" vertical="center" wrapText="1"/>
    </xf>
    <xf numFmtId="0" fontId="30" fillId="0" borderId="1" xfId="68" applyFont="1" applyFill="1" applyBorder="1" applyAlignment="1">
      <alignment horizontal="left" vertical="center" wrapText="1"/>
    </xf>
    <xf numFmtId="178" fontId="37" fillId="0" borderId="1" xfId="53" applyNumberFormat="1" applyFont="1" applyFill="1" applyBorder="1" applyAlignment="1">
      <alignment horizontal="right" vertical="center" wrapText="1"/>
    </xf>
    <xf numFmtId="178" fontId="37" fillId="0" borderId="4" xfId="53" applyNumberFormat="1" applyFont="1" applyFill="1" applyBorder="1" applyAlignment="1">
      <alignment horizontal="right" vertical="center" wrapText="1"/>
    </xf>
    <xf numFmtId="178" fontId="37" fillId="0" borderId="4" xfId="53" applyNumberFormat="1" applyFont="1" applyFill="1" applyBorder="1" applyAlignment="1">
      <alignment horizontal="right" vertical="center" wrapText="1"/>
    </xf>
    <xf numFmtId="181" fontId="37" fillId="0" borderId="1" xfId="53" applyNumberFormat="1" applyFont="1" applyBorder="1" applyAlignment="1" applyProtection="1">
      <alignment vertical="center" wrapText="1"/>
      <protection locked="0"/>
    </xf>
    <xf numFmtId="178" fontId="37" fillId="0" borderId="9" xfId="53" applyNumberFormat="1" applyFont="1" applyFill="1" applyBorder="1" applyAlignment="1">
      <alignment horizontal="center" vertical="center" wrapText="1"/>
    </xf>
    <xf numFmtId="0" fontId="30" fillId="0" borderId="4" xfId="68" applyFont="1" applyFill="1" applyBorder="1" applyAlignment="1">
      <alignment horizontal="center" vertical="center" wrapText="1"/>
    </xf>
    <xf numFmtId="178" fontId="37" fillId="0" borderId="4" xfId="53" applyNumberFormat="1" applyFont="1" applyFill="1" applyBorder="1" applyAlignment="1">
      <alignment horizontal="center" vertical="center" wrapText="1"/>
    </xf>
    <xf numFmtId="0" fontId="30" fillId="0" borderId="9" xfId="68" applyFont="1" applyFill="1" applyBorder="1" applyAlignment="1">
      <alignment horizontal="left" vertical="center" wrapText="1"/>
    </xf>
    <xf numFmtId="0" fontId="30" fillId="0" borderId="13" xfId="68" applyFont="1" applyFill="1" applyBorder="1" applyAlignment="1">
      <alignment horizontal="left" vertical="center" wrapText="1"/>
    </xf>
    <xf numFmtId="0" fontId="30" fillId="0" borderId="4" xfId="68" applyFont="1" applyFill="1" applyBorder="1" applyAlignment="1">
      <alignment horizontal="left" vertical="center" wrapText="1"/>
    </xf>
    <xf numFmtId="178" fontId="37" fillId="0" borderId="4" xfId="53" applyNumberFormat="1" applyFont="1" applyFill="1" applyBorder="1" applyAlignment="1">
      <alignment horizontal="center" vertical="center" wrapText="1"/>
    </xf>
    <xf numFmtId="0" fontId="32" fillId="0" borderId="1" xfId="28" applyFont="1" applyFill="1" applyBorder="1" applyAlignment="1">
      <alignment horizontal="left" vertical="center" wrapText="1"/>
    </xf>
    <xf numFmtId="0" fontId="33" fillId="0" borderId="3" xfId="1" applyFont="1" applyFill="1" applyBorder="1" applyAlignment="1"/>
    <xf numFmtId="0" fontId="33" fillId="0" borderId="0" xfId="1" applyFont="1" applyFill="1" applyAlignment="1"/>
    <xf numFmtId="43" fontId="36" fillId="0" borderId="0" xfId="53" applyNumberFormat="1" applyFont="1" applyFill="1" applyAlignment="1"/>
    <xf numFmtId="0" fontId="24" fillId="0" borderId="0" xfId="1" applyFont="1" applyFill="1">
      <alignment vertical="center"/>
    </xf>
    <xf numFmtId="43" fontId="32" fillId="0" borderId="1" xfId="53" applyNumberFormat="1" applyFont="1" applyFill="1" applyBorder="1" applyAlignment="1">
      <alignment horizontal="center" vertical="center" wrapText="1"/>
    </xf>
    <xf numFmtId="0" fontId="24" fillId="0" borderId="1" xfId="1" applyFont="1" applyFill="1" applyBorder="1" applyAlignment="1">
      <alignment horizontal="center" vertical="center" wrapText="1"/>
    </xf>
    <xf numFmtId="180" fontId="33" fillId="0" borderId="1" xfId="53" applyNumberFormat="1" applyFont="1" applyFill="1" applyBorder="1" applyAlignment="1">
      <alignment horizontal="right" vertical="center" wrapText="1"/>
    </xf>
    <xf numFmtId="43" fontId="33" fillId="0" borderId="1" xfId="53" applyNumberFormat="1" applyFont="1" applyFill="1" applyBorder="1" applyAlignment="1">
      <alignment horizontal="right" vertical="center" wrapText="1"/>
    </xf>
    <xf numFmtId="0" fontId="24" fillId="0" borderId="9" xfId="1" applyFont="1" applyFill="1" applyBorder="1" applyAlignment="1">
      <alignment horizontal="center" vertical="center" wrapText="1"/>
    </xf>
    <xf numFmtId="180" fontId="0" fillId="0" borderId="1" xfId="72" applyNumberFormat="1" applyFont="1" applyFill="1" applyBorder="1" applyAlignment="1">
      <alignment horizontal="center" vertical="center" wrapText="1"/>
    </xf>
    <xf numFmtId="43" fontId="37" fillId="0" borderId="1" xfId="53" applyNumberFormat="1" applyFont="1" applyFill="1" applyBorder="1" applyAlignment="1">
      <alignment horizontal="center" vertical="center" wrapText="1"/>
    </xf>
    <xf numFmtId="0" fontId="11" fillId="0" borderId="12" xfId="0" applyFont="1" applyFill="1" applyBorder="1" applyAlignment="1">
      <alignment vertical="top" wrapText="1"/>
    </xf>
    <xf numFmtId="0" fontId="11" fillId="0" borderId="15" xfId="0" applyFont="1" applyFill="1" applyBorder="1" applyAlignment="1">
      <alignment vertical="top" wrapText="1"/>
    </xf>
    <xf numFmtId="180" fontId="37" fillId="0" borderId="4" xfId="53" applyNumberFormat="1" applyFont="1" applyFill="1" applyBorder="1" applyAlignment="1">
      <alignment horizontal="right" vertical="center" wrapText="1"/>
    </xf>
    <xf numFmtId="43" fontId="37" fillId="0" borderId="4" xfId="53"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180" fontId="37" fillId="0" borderId="1" xfId="53" applyNumberFormat="1" applyFont="1" applyFill="1" applyBorder="1" applyAlignment="1">
      <alignment horizontal="right" vertical="center" wrapText="1"/>
    </xf>
    <xf numFmtId="43" fontId="37" fillId="0" borderId="2" xfId="53" applyNumberFormat="1" applyFont="1" applyFill="1" applyBorder="1" applyAlignment="1">
      <alignment horizontal="right" vertical="center" wrapText="1"/>
    </xf>
    <xf numFmtId="0" fontId="11" fillId="0" borderId="1" xfId="0" applyFont="1" applyFill="1" applyBorder="1" applyAlignment="1">
      <alignment horizontal="justify" vertical="center" wrapText="1"/>
    </xf>
    <xf numFmtId="180" fontId="37" fillId="0" borderId="9" xfId="53" applyNumberFormat="1" applyFont="1" applyFill="1" applyBorder="1" applyAlignment="1">
      <alignment horizontal="center" vertical="center" wrapText="1"/>
    </xf>
    <xf numFmtId="43" fontId="37" fillId="0" borderId="9" xfId="53" applyNumberFormat="1" applyFont="1" applyFill="1" applyBorder="1" applyAlignment="1">
      <alignment horizontal="center" vertical="center" wrapText="1"/>
    </xf>
    <xf numFmtId="0" fontId="32" fillId="0" borderId="9" xfId="0" applyFont="1" applyFill="1" applyBorder="1" applyAlignment="1">
      <alignment horizontal="justify" vertical="center" wrapText="1"/>
    </xf>
    <xf numFmtId="180" fontId="37" fillId="0" borderId="4" xfId="53" applyNumberFormat="1" applyFont="1" applyFill="1" applyBorder="1" applyAlignment="1">
      <alignment horizontal="center" vertical="center" wrapText="1"/>
    </xf>
    <xf numFmtId="43" fontId="37" fillId="0" borderId="7" xfId="53" applyNumberFormat="1" applyFont="1" applyFill="1" applyBorder="1" applyAlignment="1">
      <alignment horizontal="center" vertical="center" wrapText="1"/>
    </xf>
    <xf numFmtId="0" fontId="0" fillId="0" borderId="4" xfId="0" applyFont="1" applyFill="1" applyBorder="1" applyAlignment="1">
      <alignment horizontal="justify" vertical="center" wrapText="1"/>
    </xf>
    <xf numFmtId="43" fontId="37" fillId="0" borderId="1" xfId="53" applyNumberFormat="1" applyFont="1" applyFill="1" applyBorder="1" applyAlignment="1">
      <alignment horizontal="right" vertical="center" wrapText="1"/>
    </xf>
    <xf numFmtId="0" fontId="32" fillId="0" borderId="4"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0" fillId="0" borderId="9" xfId="0" applyFont="1" applyFill="1" applyBorder="1" applyAlignment="1">
      <alignment vertical="center" wrapText="1"/>
    </xf>
    <xf numFmtId="0" fontId="32" fillId="0" borderId="13" xfId="0" applyFont="1" applyFill="1" applyBorder="1" applyAlignment="1">
      <alignment vertical="center" wrapText="1"/>
    </xf>
    <xf numFmtId="180" fontId="37" fillId="0" borderId="4" xfId="53" applyNumberFormat="1" applyFont="1" applyFill="1" applyBorder="1" applyAlignment="1">
      <alignment horizontal="center" vertical="center" wrapText="1"/>
    </xf>
    <xf numFmtId="0" fontId="32" fillId="0" borderId="4" xfId="0" applyFont="1" applyFill="1" applyBorder="1" applyAlignment="1">
      <alignment vertical="center" wrapText="1"/>
    </xf>
    <xf numFmtId="0" fontId="46" fillId="0" borderId="1" xfId="0" applyFont="1" applyFill="1" applyBorder="1" applyAlignment="1">
      <alignment horizontal="left" vertical="center" wrapText="1"/>
    </xf>
    <xf numFmtId="0" fontId="11" fillId="0" borderId="1" xfId="1" applyFont="1" applyFill="1" applyBorder="1" applyAlignment="1">
      <alignment horizontal="left" vertical="center" wrapText="1"/>
    </xf>
    <xf numFmtId="178" fontId="37" fillId="0" borderId="1" xfId="53" applyNumberFormat="1" applyFont="1" applyFill="1" applyBorder="1" applyAlignment="1">
      <alignment horizontal="right" vertical="center"/>
    </xf>
    <xf numFmtId="180" fontId="37" fillId="0" borderId="1" xfId="53" applyNumberFormat="1" applyFont="1" applyFill="1" applyBorder="1" applyAlignment="1">
      <alignment horizontal="right" vertical="center"/>
    </xf>
    <xf numFmtId="0" fontId="32" fillId="0" borderId="1" xfId="68" applyFont="1" applyFill="1" applyBorder="1" applyAlignment="1">
      <alignment horizontal="left" vertical="center" wrapText="1"/>
    </xf>
    <xf numFmtId="0" fontId="36" fillId="0" borderId="0" xfId="1" applyFont="1" applyFill="1" applyAlignment="1">
      <alignment vertical="center" wrapText="1"/>
    </xf>
    <xf numFmtId="0" fontId="32" fillId="0" borderId="0" xfId="1" applyFont="1" applyFill="1" applyAlignment="1">
      <alignment vertical="center" wrapText="1"/>
    </xf>
    <xf numFmtId="0" fontId="0" fillId="0" borderId="0" xfId="1" applyFill="1" applyAlignment="1">
      <alignment vertical="center" wrapText="1"/>
    </xf>
    <xf numFmtId="43" fontId="30" fillId="0" borderId="0" xfId="53" applyNumberFormat="1" applyFont="1" applyAlignment="1" applyProtection="1">
      <alignment wrapText="1"/>
      <protection locked="0"/>
    </xf>
    <xf numFmtId="43" fontId="37" fillId="0" borderId="0" xfId="53" applyNumberFormat="1" applyFont="1" applyAlignment="1" applyProtection="1">
      <alignment wrapText="1"/>
      <protection locked="0"/>
    </xf>
    <xf numFmtId="178" fontId="37" fillId="0" borderId="0" xfId="53" applyNumberFormat="1" applyFont="1" applyAlignment="1" applyProtection="1">
      <alignment horizontal="right" wrapText="1"/>
      <protection locked="0"/>
    </xf>
    <xf numFmtId="43" fontId="37" fillId="0" borderId="0" xfId="53" applyNumberFormat="1" applyFont="1" applyFill="1" applyAlignment="1" applyProtection="1">
      <alignment wrapText="1"/>
      <protection locked="0"/>
    </xf>
    <xf numFmtId="181" fontId="37" fillId="0" borderId="0" xfId="53" applyNumberFormat="1" applyFont="1" applyAlignment="1" applyProtection="1">
      <alignment horizontal="right" wrapText="1"/>
      <protection locked="0"/>
    </xf>
    <xf numFmtId="181" fontId="37" fillId="0" borderId="0" xfId="53" applyNumberFormat="1" applyFont="1" applyAlignment="1" applyProtection="1">
      <alignment wrapText="1"/>
      <protection locked="0"/>
    </xf>
    <xf numFmtId="183" fontId="37" fillId="0" borderId="0" xfId="53" applyNumberFormat="1" applyFont="1" applyAlignment="1" applyProtection="1">
      <alignment wrapText="1"/>
      <protection locked="0"/>
    </xf>
    <xf numFmtId="43" fontId="34" fillId="0" borderId="0" xfId="53" applyNumberFormat="1" applyFont="1" applyAlignment="1" applyProtection="1">
      <alignment wrapText="1"/>
      <protection locked="0"/>
    </xf>
    <xf numFmtId="178" fontId="47" fillId="0" borderId="0" xfId="53" applyNumberFormat="1" applyFont="1" applyAlignment="1" applyProtection="1">
      <alignment horizontal="right" wrapText="1"/>
      <protection locked="0"/>
    </xf>
    <xf numFmtId="43" fontId="35" fillId="0" borderId="0" xfId="53" applyNumberFormat="1" applyFont="1" applyAlignment="1" applyProtection="1">
      <alignment horizontal="center" wrapText="1"/>
      <protection locked="0"/>
    </xf>
    <xf numFmtId="43" fontId="0" fillId="0" borderId="10" xfId="6" applyNumberFormat="1" applyFont="1" applyBorder="1" applyAlignment="1" applyProtection="1">
      <alignment horizontal="left" vertical="distributed" wrapText="1"/>
      <protection locked="0"/>
    </xf>
    <xf numFmtId="43" fontId="36" fillId="0" borderId="9" xfId="53" applyNumberFormat="1" applyFont="1" applyBorder="1" applyAlignment="1" applyProtection="1">
      <alignment horizontal="center" vertical="center" wrapText="1"/>
      <protection locked="0"/>
    </xf>
    <xf numFmtId="178" fontId="33" fillId="0" borderId="9" xfId="53" applyNumberFormat="1" applyFont="1" applyBorder="1" applyAlignment="1" applyProtection="1">
      <alignment horizontal="center" vertical="center" wrapText="1"/>
      <protection locked="0"/>
    </xf>
    <xf numFmtId="43" fontId="33" fillId="0" borderId="9" xfId="53" applyNumberFormat="1" applyFont="1" applyFill="1" applyBorder="1" applyAlignment="1" applyProtection="1">
      <alignment horizontal="center" vertical="center" wrapText="1"/>
      <protection locked="0"/>
    </xf>
    <xf numFmtId="183" fontId="36" fillId="0" borderId="9" xfId="53" applyNumberFormat="1" applyFont="1" applyBorder="1" applyAlignment="1" applyProtection="1">
      <alignment horizontal="center" vertical="center" wrapText="1"/>
      <protection locked="0"/>
    </xf>
    <xf numFmtId="43" fontId="36" fillId="0" borderId="4" xfId="53" applyNumberFormat="1" applyFont="1" applyBorder="1" applyAlignment="1" applyProtection="1">
      <alignment horizontal="center" vertical="center" wrapText="1"/>
      <protection locked="0"/>
    </xf>
    <xf numFmtId="178" fontId="33" fillId="0" borderId="4" xfId="53" applyNumberFormat="1" applyFont="1" applyBorder="1" applyAlignment="1" applyProtection="1">
      <alignment horizontal="center" vertical="center" wrapText="1"/>
      <protection locked="0"/>
    </xf>
    <xf numFmtId="43" fontId="33" fillId="0" borderId="4" xfId="53" applyNumberFormat="1" applyFont="1" applyFill="1" applyBorder="1" applyAlignment="1" applyProtection="1">
      <alignment horizontal="center" vertical="center" wrapText="1"/>
      <protection locked="0"/>
    </xf>
    <xf numFmtId="183" fontId="36" fillId="0" borderId="4" xfId="53" applyNumberFormat="1" applyFont="1" applyBorder="1" applyAlignment="1" applyProtection="1">
      <alignment horizontal="center" vertical="center" wrapText="1"/>
      <protection locked="0"/>
    </xf>
    <xf numFmtId="43" fontId="37" fillId="0" borderId="1" xfId="53" applyNumberFormat="1" applyFont="1" applyBorder="1" applyAlignment="1">
      <alignment horizontal="left" vertical="center" wrapText="1"/>
    </xf>
    <xf numFmtId="178" fontId="37" fillId="0" borderId="1" xfId="72" applyNumberFormat="1" applyFont="1" applyBorder="1" applyAlignment="1"/>
    <xf numFmtId="178" fontId="37" fillId="0" borderId="1" xfId="53" applyNumberFormat="1" applyFont="1" applyFill="1" applyBorder="1" applyAlignment="1"/>
    <xf numFmtId="43" fontId="37" fillId="0" borderId="1" xfId="53" applyNumberFormat="1" applyFont="1" applyBorder="1" applyAlignment="1">
      <alignment vertical="center" wrapText="1"/>
    </xf>
    <xf numFmtId="181" fontId="37" fillId="0" borderId="1" xfId="62" applyNumberFormat="1" applyFont="1" applyFill="1" applyBorder="1" applyAlignment="1">
      <alignment horizontal="right" vertical="center" wrapText="1"/>
    </xf>
    <xf numFmtId="3" fontId="37" fillId="0" borderId="1" xfId="53" applyNumberFormat="1" applyFont="1" applyFill="1" applyBorder="1" applyAlignment="1"/>
    <xf numFmtId="178" fontId="37" fillId="0" borderId="1" xfId="28" applyNumberFormat="1" applyFont="1" applyBorder="1">
      <alignment vertical="center"/>
    </xf>
    <xf numFmtId="178" fontId="37" fillId="0" borderId="1" xfId="72" applyNumberFormat="1" applyFont="1" applyFill="1" applyBorder="1" applyAlignment="1"/>
    <xf numFmtId="0" fontId="37" fillId="0" borderId="1" xfId="28" applyFont="1" applyFill="1" applyBorder="1" applyAlignment="1">
      <alignment horizontal="left" vertical="center" wrapText="1"/>
    </xf>
    <xf numFmtId="178" fontId="37" fillId="0" borderId="1" xfId="53" applyNumberFormat="1" applyFont="1" applyFill="1" applyBorder="1" applyAlignment="1">
      <alignment vertical="center" wrapText="1"/>
    </xf>
    <xf numFmtId="43" fontId="28" fillId="0" borderId="1" xfId="53" applyNumberFormat="1" applyFont="1" applyBorder="1" applyAlignment="1">
      <alignment horizontal="left" vertical="center" wrapText="1"/>
    </xf>
    <xf numFmtId="178" fontId="37" fillId="2" borderId="1" xfId="72" applyNumberFormat="1" applyFont="1" applyFill="1" applyBorder="1" applyAlignment="1"/>
    <xf numFmtId="43" fontId="28" fillId="0" borderId="1" xfId="53" applyNumberFormat="1" applyFont="1" applyBorder="1" applyAlignment="1" applyProtection="1">
      <alignment horizontal="left" vertical="center" wrapText="1"/>
      <protection locked="0"/>
    </xf>
    <xf numFmtId="43" fontId="12" fillId="0" borderId="1" xfId="53" applyNumberFormat="1" applyFont="1" applyBorder="1" applyAlignment="1" applyProtection="1">
      <alignment horizontal="left" vertical="center" wrapText="1"/>
      <protection locked="0"/>
    </xf>
    <xf numFmtId="181" fontId="37" fillId="0" borderId="1" xfId="53" applyNumberFormat="1" applyFont="1" applyFill="1" applyBorder="1" applyAlignment="1">
      <alignment vertical="center" wrapText="1"/>
    </xf>
    <xf numFmtId="43" fontId="32" fillId="0" borderId="1" xfId="53" applyNumberFormat="1" applyFont="1" applyBorder="1" applyAlignment="1" applyProtection="1">
      <alignment horizontal="left" vertical="center" wrapText="1"/>
      <protection locked="0"/>
    </xf>
    <xf numFmtId="178" fontId="30" fillId="0" borderId="1" xfId="53" applyNumberFormat="1" applyFont="1" applyFill="1" applyBorder="1" applyAlignment="1"/>
    <xf numFmtId="1" fontId="32" fillId="0" borderId="1" xfId="28" applyNumberFormat="1" applyFont="1" applyFill="1" applyBorder="1" applyAlignment="1" applyProtection="1">
      <alignment horizontal="left" vertical="center" wrapText="1"/>
      <protection locked="0"/>
    </xf>
    <xf numFmtId="1" fontId="30" fillId="0" borderId="1" xfId="28" applyNumberFormat="1" applyFont="1" applyFill="1" applyBorder="1" applyAlignment="1" applyProtection="1">
      <alignment horizontal="left" vertical="center" wrapText="1"/>
      <protection locked="0"/>
    </xf>
    <xf numFmtId="1" fontId="37" fillId="0" borderId="1" xfId="28" applyNumberFormat="1" applyFont="1" applyFill="1" applyBorder="1" applyAlignment="1" applyProtection="1">
      <alignment vertical="center" wrapText="1"/>
      <protection locked="0"/>
    </xf>
    <xf numFmtId="1" fontId="30" fillId="0" borderId="1" xfId="28" applyNumberFormat="1" applyFont="1" applyFill="1" applyBorder="1" applyAlignment="1" applyProtection="1">
      <alignment vertical="center" wrapText="1"/>
      <protection locked="0"/>
    </xf>
    <xf numFmtId="177" fontId="37" fillId="0" borderId="1" xfId="28" applyNumberFormat="1" applyFont="1" applyFill="1" applyBorder="1" applyAlignment="1">
      <alignment vertical="center" wrapText="1"/>
    </xf>
    <xf numFmtId="181" fontId="43" fillId="0" borderId="0" xfId="53" applyNumberFormat="1" applyFont="1" applyAlignment="1" applyProtection="1">
      <alignment horizontal="right" wrapText="1"/>
      <protection locked="0"/>
    </xf>
    <xf numFmtId="181" fontId="37" fillId="0" borderId="0" xfId="53" applyNumberFormat="1" applyFont="1" applyBorder="1" applyAlignment="1" applyProtection="1">
      <alignment horizontal="right" vertical="distributed" wrapText="1"/>
      <protection locked="0"/>
    </xf>
    <xf numFmtId="43" fontId="0" fillId="0" borderId="10" xfId="53" applyNumberFormat="1" applyFont="1" applyBorder="1" applyAlignment="1" applyProtection="1">
      <alignment horizontal="center" wrapText="1"/>
      <protection locked="0"/>
    </xf>
    <xf numFmtId="181" fontId="33" fillId="0" borderId="9" xfId="53" applyNumberFormat="1" applyFont="1" applyBorder="1" applyAlignment="1" applyProtection="1">
      <alignment horizontal="center" vertical="center" wrapText="1"/>
      <protection locked="0"/>
    </xf>
    <xf numFmtId="181" fontId="33" fillId="0" borderId="4" xfId="53" applyNumberFormat="1" applyFont="1" applyBorder="1" applyAlignment="1" applyProtection="1">
      <alignment horizontal="center" vertical="center" wrapText="1"/>
      <protection locked="0"/>
    </xf>
    <xf numFmtId="43" fontId="0" fillId="0" borderId="1" xfId="53" applyNumberFormat="1" applyFont="1" applyBorder="1" applyAlignment="1" applyProtection="1">
      <alignment horizontal="left" vertical="center" wrapText="1"/>
      <protection locked="0"/>
    </xf>
    <xf numFmtId="3" fontId="37" fillId="0" borderId="1" xfId="53" applyNumberFormat="1" applyFont="1" applyBorder="1" applyAlignment="1" applyProtection="1">
      <alignment vertical="center" wrapText="1"/>
      <protection locked="0"/>
    </xf>
    <xf numFmtId="182" fontId="37" fillId="0" borderId="1" xfId="53" applyNumberFormat="1" applyFont="1" applyBorder="1" applyAlignment="1">
      <alignment vertical="center" wrapText="1"/>
    </xf>
    <xf numFmtId="0" fontId="0" fillId="0" borderId="1" xfId="28" applyFont="1" applyFill="1" applyBorder="1" applyAlignment="1">
      <alignment vertical="center" wrapText="1"/>
    </xf>
    <xf numFmtId="0" fontId="0" fillId="0" borderId="1" xfId="28" applyFont="1" applyFill="1" applyBorder="1" applyAlignment="1">
      <alignment horizontal="left" vertical="center" wrapText="1"/>
    </xf>
    <xf numFmtId="43" fontId="32" fillId="0" borderId="1" xfId="53" applyNumberFormat="1" applyFont="1" applyBorder="1" applyAlignment="1" applyProtection="1">
      <alignment horizontal="center" vertical="center" wrapText="1"/>
      <protection locked="0"/>
    </xf>
    <xf numFmtId="181" fontId="30" fillId="0" borderId="1" xfId="53" applyNumberFormat="1" applyFont="1" applyBorder="1" applyAlignment="1" applyProtection="1">
      <alignment horizontal="right" vertical="center" wrapText="1"/>
      <protection locked="0"/>
    </xf>
    <xf numFmtId="181" fontId="30" fillId="0" borderId="1" xfId="53" applyNumberFormat="1" applyFont="1" applyFill="1" applyBorder="1" applyAlignment="1" applyProtection="1">
      <alignment horizontal="right" vertical="center" wrapText="1"/>
      <protection locked="0"/>
    </xf>
    <xf numFmtId="181" fontId="37" fillId="0" borderId="1" xfId="53" applyNumberFormat="1" applyFont="1" applyFill="1" applyBorder="1" applyAlignment="1" applyProtection="1">
      <alignment horizontal="right" vertical="center" wrapText="1"/>
      <protection locked="0"/>
    </xf>
    <xf numFmtId="177" fontId="37" fillId="0" borderId="1" xfId="28" applyNumberFormat="1" applyFont="1" applyBorder="1" applyAlignment="1">
      <alignment vertical="center" wrapText="1"/>
    </xf>
    <xf numFmtId="43" fontId="30" fillId="0" borderId="1" xfId="53" applyNumberFormat="1" applyFont="1" applyBorder="1" applyAlignment="1" applyProtection="1">
      <alignment vertical="center" wrapText="1"/>
      <protection locked="0"/>
    </xf>
    <xf numFmtId="181" fontId="30" fillId="0" borderId="1" xfId="53" applyNumberFormat="1" applyFont="1" applyBorder="1" applyAlignment="1" applyProtection="1">
      <alignment vertical="center" wrapText="1"/>
      <protection locked="0"/>
    </xf>
    <xf numFmtId="3" fontId="32" fillId="0" borderId="1" xfId="0" applyNumberFormat="1" applyFont="1" applyFill="1" applyBorder="1" applyAlignment="1" applyProtection="1">
      <alignment horizontal="left" vertical="center"/>
    </xf>
    <xf numFmtId="3" fontId="0" fillId="0" borderId="1" xfId="0" applyNumberFormat="1" applyFont="1" applyFill="1" applyBorder="1" applyAlignment="1" applyProtection="1">
      <alignment horizontal="left" vertical="center"/>
    </xf>
    <xf numFmtId="3" fontId="12" fillId="0" borderId="1" xfId="0" applyNumberFormat="1" applyFont="1" applyFill="1" applyBorder="1" applyAlignment="1" applyProtection="1">
      <alignment horizontal="left" vertical="center"/>
    </xf>
    <xf numFmtId="181" fontId="28" fillId="0" borderId="1" xfId="53" applyNumberFormat="1" applyFont="1" applyBorder="1" applyAlignment="1" applyProtection="1">
      <alignment vertical="center" wrapText="1"/>
      <protection locked="0"/>
    </xf>
    <xf numFmtId="0" fontId="3" fillId="3" borderId="1" xfId="0" applyNumberFormat="1" applyFont="1" applyFill="1" applyBorder="1" applyAlignment="1" applyProtection="1">
      <alignment vertical="center"/>
    </xf>
    <xf numFmtId="43" fontId="32" fillId="0" borderId="1" xfId="72" applyNumberFormat="1" applyFont="1" applyFill="1" applyBorder="1" applyAlignment="1" applyProtection="1">
      <alignment horizontal="left"/>
      <protection locked="0"/>
    </xf>
    <xf numFmtId="43" fontId="37" fillId="0" borderId="1" xfId="53" applyNumberFormat="1" applyFont="1" applyBorder="1" applyAlignment="1" applyProtection="1">
      <alignment wrapText="1"/>
      <protection locked="0"/>
    </xf>
    <xf numFmtId="181" fontId="30" fillId="0" borderId="1" xfId="53" applyNumberFormat="1" applyFont="1" applyFill="1" applyBorder="1" applyAlignment="1">
      <alignment vertical="center" wrapText="1"/>
    </xf>
    <xf numFmtId="3" fontId="30" fillId="0" borderId="1" xfId="53" applyNumberFormat="1" applyFont="1" applyFill="1" applyBorder="1" applyAlignment="1">
      <alignment vertical="center" wrapText="1"/>
    </xf>
    <xf numFmtId="177" fontId="32" fillId="0" borderId="1" xfId="28" applyNumberFormat="1" applyFont="1" applyBorder="1" applyAlignment="1">
      <alignment horizontal="left" vertical="center" wrapText="1"/>
    </xf>
    <xf numFmtId="177" fontId="32" fillId="0" borderId="1" xfId="28" applyNumberFormat="1" applyFont="1" applyBorder="1" applyAlignment="1">
      <alignment vertical="center" wrapText="1"/>
    </xf>
    <xf numFmtId="43" fontId="37" fillId="0" borderId="1" xfId="53" applyNumberFormat="1" applyFont="1" applyFill="1" applyBorder="1" applyAlignment="1" applyProtection="1">
      <alignment horizontal="right" vertical="center" wrapText="1"/>
    </xf>
    <xf numFmtId="43" fontId="37" fillId="0" borderId="1" xfId="53" applyNumberFormat="1" applyFont="1" applyBorder="1" applyAlignment="1" applyProtection="1">
      <alignment vertical="center" wrapText="1"/>
      <protection locked="0"/>
    </xf>
    <xf numFmtId="181" fontId="37" fillId="0" borderId="1" xfId="53" applyNumberFormat="1" applyFont="1" applyBorder="1" applyAlignment="1" applyProtection="1">
      <alignment horizontal="right" vertical="center" wrapText="1"/>
      <protection locked="0"/>
    </xf>
    <xf numFmtId="43" fontId="38" fillId="0" borderId="1" xfId="53" applyNumberFormat="1" applyFont="1" applyBorder="1" applyAlignment="1" applyProtection="1">
      <alignment wrapText="1"/>
      <protection locked="0"/>
    </xf>
    <xf numFmtId="181" fontId="37" fillId="0" borderId="1" xfId="53" applyNumberFormat="1" applyFont="1" applyBorder="1" applyAlignment="1" applyProtection="1">
      <alignment horizontal="right" wrapText="1"/>
      <protection locked="0"/>
    </xf>
    <xf numFmtId="181" fontId="38" fillId="0" borderId="1" xfId="53" applyNumberFormat="1" applyFont="1" applyBorder="1" applyAlignment="1" applyProtection="1">
      <alignment wrapText="1"/>
      <protection locked="0"/>
    </xf>
    <xf numFmtId="43" fontId="0" fillId="0" borderId="1" xfId="72" applyNumberFormat="1" applyFont="1" applyFill="1" applyBorder="1" applyAlignment="1" applyProtection="1">
      <alignment horizontal="left"/>
      <protection locked="0"/>
    </xf>
    <xf numFmtId="43" fontId="32" fillId="0" borderId="1" xfId="72" applyNumberFormat="1" applyFont="1" applyFill="1" applyBorder="1" applyAlignment="1" applyProtection="1">
      <protection locked="0"/>
    </xf>
    <xf numFmtId="181" fontId="37" fillId="0" borderId="1" xfId="53" applyNumberFormat="1" applyFont="1" applyBorder="1" applyAlignment="1" applyProtection="1">
      <alignment wrapText="1"/>
      <protection locked="0"/>
    </xf>
    <xf numFmtId="43" fontId="36" fillId="0" borderId="1" xfId="72" applyNumberFormat="1" applyFont="1" applyFill="1" applyBorder="1" applyAlignment="1" applyProtection="1">
      <alignment horizontal="center"/>
      <protection locked="0"/>
    </xf>
    <xf numFmtId="0" fontId="30" fillId="0" borderId="0" xfId="28" applyFont="1" applyFill="1">
      <alignment vertical="center"/>
    </xf>
    <xf numFmtId="0" fontId="33" fillId="0" borderId="0" xfId="28" applyFont="1" applyFill="1">
      <alignment vertical="center"/>
    </xf>
    <xf numFmtId="0" fontId="38" fillId="0" borderId="0" xfId="28" applyFont="1" applyFill="1">
      <alignment vertical="center"/>
    </xf>
    <xf numFmtId="0" fontId="37" fillId="0" borderId="0" xfId="28" applyFont="1" applyFill="1">
      <alignment vertical="center"/>
    </xf>
    <xf numFmtId="43" fontId="37" fillId="0" borderId="0" xfId="53" applyNumberFormat="1" applyFont="1" applyFill="1" applyAlignment="1"/>
    <xf numFmtId="176" fontId="37" fillId="0" borderId="0" xfId="28" applyNumberFormat="1" applyFont="1" applyFill="1">
      <alignment vertical="center"/>
    </xf>
    <xf numFmtId="183" fontId="37" fillId="0" borderId="0" xfId="28" applyNumberFormat="1" applyFont="1" applyFill="1">
      <alignment vertical="center"/>
    </xf>
    <xf numFmtId="0" fontId="34" fillId="0" borderId="0" xfId="28" applyFont="1" applyFill="1">
      <alignment vertical="center"/>
    </xf>
    <xf numFmtId="43" fontId="30" fillId="0" borderId="0" xfId="53" applyNumberFormat="1" applyFont="1" applyFill="1" applyAlignment="1"/>
    <xf numFmtId="0" fontId="35" fillId="0" borderId="0" xfId="28" applyFont="1" applyFill="1" applyAlignment="1">
      <alignment horizontal="center"/>
    </xf>
    <xf numFmtId="0" fontId="31" fillId="0" borderId="0" xfId="28" applyFont="1" applyFill="1" applyAlignment="1">
      <alignment horizontal="center"/>
    </xf>
    <xf numFmtId="0" fontId="0" fillId="0" borderId="0" xfId="28" applyFont="1" applyFill="1" applyAlignment="1">
      <alignment horizontal="left"/>
    </xf>
    <xf numFmtId="31" fontId="37" fillId="0" borderId="10" xfId="28" applyNumberFormat="1" applyFont="1" applyFill="1" applyBorder="1" applyAlignment="1">
      <alignment horizontal="right"/>
    </xf>
    <xf numFmtId="43" fontId="33" fillId="0" borderId="1" xfId="53" applyNumberFormat="1" applyFont="1" applyFill="1" applyBorder="1" applyAlignment="1">
      <alignment horizontal="center" vertical="center" wrapText="1"/>
    </xf>
    <xf numFmtId="43" fontId="36" fillId="0" borderId="1" xfId="53" applyNumberFormat="1" applyFont="1" applyFill="1" applyBorder="1" applyAlignment="1">
      <alignment horizontal="center" vertical="center" wrapText="1"/>
    </xf>
    <xf numFmtId="43" fontId="36" fillId="0" borderId="1" xfId="53" applyNumberFormat="1" applyFont="1" applyFill="1" applyBorder="1" applyAlignment="1">
      <alignment horizontal="left"/>
    </xf>
    <xf numFmtId="178" fontId="33" fillId="0" borderId="1" xfId="53" applyNumberFormat="1" applyFont="1" applyFill="1" applyBorder="1" applyAlignment="1"/>
    <xf numFmtId="43" fontId="37" fillId="0" borderId="1" xfId="53" applyNumberFormat="1" applyFont="1" applyFill="1" applyBorder="1" applyAlignment="1">
      <alignment wrapText="1"/>
    </xf>
    <xf numFmtId="178" fontId="37" fillId="0" borderId="9" xfId="84" applyNumberFormat="1" applyFont="1" applyFill="1" applyBorder="1" applyAlignment="1" applyProtection="1">
      <alignment wrapText="1"/>
    </xf>
    <xf numFmtId="43" fontId="37" fillId="0" borderId="1" xfId="53" applyNumberFormat="1" applyFont="1" applyFill="1" applyBorder="1" applyAlignment="1"/>
    <xf numFmtId="43" fontId="37" fillId="0" borderId="1" xfId="72" applyNumberFormat="1" applyFont="1" applyBorder="1" applyAlignment="1"/>
    <xf numFmtId="178" fontId="37" fillId="0" borderId="1" xfId="84" applyNumberFormat="1" applyFont="1" applyFill="1" applyBorder="1" applyAlignment="1" applyProtection="1">
      <alignment wrapText="1"/>
    </xf>
    <xf numFmtId="43" fontId="36" fillId="0" borderId="1" xfId="53" applyNumberFormat="1" applyFont="1" applyFill="1" applyBorder="1" applyAlignment="1"/>
    <xf numFmtId="178" fontId="37" fillId="0" borderId="1" xfId="81" applyNumberFormat="1" applyFont="1" applyBorder="1" applyAlignment="1">
      <alignment horizontal="right"/>
    </xf>
    <xf numFmtId="0" fontId="45" fillId="0" borderId="1" xfId="56" applyFont="1" applyBorder="1" applyAlignment="1">
      <alignment vertical="center"/>
    </xf>
    <xf numFmtId="43" fontId="37" fillId="0" borderId="1" xfId="72" applyNumberFormat="1" applyFont="1" applyBorder="1" applyAlignment="1">
      <alignment vertical="center" wrapText="1"/>
    </xf>
    <xf numFmtId="43" fontId="0" fillId="0" borderId="1" xfId="72" applyNumberFormat="1" applyFont="1" applyBorder="1" applyAlignment="1">
      <alignment vertical="center" wrapText="1"/>
    </xf>
    <xf numFmtId="178" fontId="37" fillId="0" borderId="1" xfId="53" applyNumberFormat="1" applyFont="1" applyFill="1" applyBorder="1" applyAlignment="1">
      <alignment horizontal="right"/>
    </xf>
    <xf numFmtId="43" fontId="37" fillId="0" borderId="1" xfId="53" applyNumberFormat="1" applyFont="1" applyFill="1" applyBorder="1" applyAlignment="1">
      <alignment horizontal="left"/>
    </xf>
    <xf numFmtId="178" fontId="37" fillId="0" borderId="1" xfId="81" applyNumberFormat="1" applyFont="1" applyBorder="1"/>
    <xf numFmtId="3" fontId="37" fillId="2" borderId="1" xfId="81" applyNumberFormat="1" applyFont="1" applyFill="1" applyBorder="1"/>
    <xf numFmtId="3" fontId="37" fillId="2" borderId="1" xfId="62" applyNumberFormat="1" applyFont="1" applyFill="1" applyBorder="1" applyAlignment="1">
      <alignment horizontal="right" vertical="center" wrapText="1"/>
    </xf>
    <xf numFmtId="3" fontId="37" fillId="2" borderId="1" xfId="81" applyNumberFormat="1" applyFont="1" applyFill="1" applyBorder="1" applyAlignment="1">
      <alignment horizontal="right"/>
    </xf>
    <xf numFmtId="43" fontId="37" fillId="0" borderId="1" xfId="53" applyNumberFormat="1" applyFont="1" applyFill="1" applyBorder="1" applyAlignment="1">
      <alignment horizontal="left" wrapText="1"/>
    </xf>
    <xf numFmtId="43" fontId="0" fillId="0" borderId="1" xfId="72" applyNumberFormat="1" applyFont="1" applyBorder="1" applyAlignment="1"/>
    <xf numFmtId="181" fontId="30" fillId="0" borderId="1" xfId="62" applyNumberFormat="1" applyFont="1" applyFill="1" applyBorder="1" applyAlignment="1">
      <alignment horizontal="right" vertical="center" wrapText="1"/>
    </xf>
    <xf numFmtId="49" fontId="32" fillId="0" borderId="0" xfId="53" applyNumberFormat="1" applyFont="1" applyFill="1" applyBorder="1" applyAlignment="1">
      <alignment horizontal="left" wrapText="1"/>
    </xf>
    <xf numFmtId="49" fontId="30" fillId="0" borderId="0" xfId="53" applyNumberFormat="1" applyFont="1" applyFill="1" applyBorder="1" applyAlignment="1">
      <alignment horizontal="left" wrapText="1"/>
    </xf>
    <xf numFmtId="43" fontId="48" fillId="0" borderId="0" xfId="53" applyNumberFormat="1" applyFont="1" applyFill="1" applyAlignment="1"/>
    <xf numFmtId="183" fontId="30" fillId="0" borderId="0" xfId="28" applyNumberFormat="1" applyFont="1" applyFill="1">
      <alignment vertical="center"/>
    </xf>
    <xf numFmtId="31" fontId="37" fillId="0" borderId="10" xfId="28" applyNumberFormat="1" applyFont="1" applyFill="1" applyBorder="1" applyAlignment="1"/>
    <xf numFmtId="176" fontId="37" fillId="0" borderId="10" xfId="28" applyNumberFormat="1" applyFont="1" applyFill="1" applyBorder="1" applyAlignment="1"/>
    <xf numFmtId="31" fontId="0" fillId="0" borderId="10" xfId="28" applyNumberFormat="1" applyFont="1" applyFill="1" applyBorder="1" applyAlignment="1">
      <alignment horizontal="right"/>
    </xf>
    <xf numFmtId="43" fontId="40" fillId="0" borderId="1" xfId="53" applyNumberFormat="1" applyFont="1" applyFill="1" applyBorder="1" applyAlignment="1">
      <alignment horizontal="center" vertical="center" wrapText="1"/>
    </xf>
    <xf numFmtId="176" fontId="40" fillId="0" borderId="1" xfId="53" applyNumberFormat="1" applyFont="1" applyFill="1" applyBorder="1" applyAlignment="1">
      <alignment horizontal="center" vertical="center" wrapText="1"/>
    </xf>
    <xf numFmtId="183" fontId="36" fillId="0" borderId="1" xfId="53" applyNumberFormat="1" applyFont="1" applyFill="1" applyBorder="1" applyAlignment="1">
      <alignment horizontal="center" vertical="center" wrapText="1"/>
    </xf>
    <xf numFmtId="176" fontId="37" fillId="0" borderId="1" xfId="53" applyNumberFormat="1" applyFont="1" applyFill="1" applyBorder="1" applyAlignment="1"/>
    <xf numFmtId="176" fontId="33" fillId="0" borderId="1" xfId="53" applyNumberFormat="1" applyFont="1" applyFill="1" applyBorder="1" applyAlignment="1"/>
    <xf numFmtId="183" fontId="33" fillId="0" borderId="1" xfId="53" applyNumberFormat="1" applyFont="1" applyFill="1" applyBorder="1" applyAlignment="1"/>
    <xf numFmtId="183" fontId="37" fillId="0" borderId="1" xfId="53" applyNumberFormat="1" applyFont="1" applyFill="1" applyBorder="1" applyAlignment="1"/>
    <xf numFmtId="178" fontId="33" fillId="0" borderId="1" xfId="28" applyNumberFormat="1" applyFont="1" applyFill="1" applyBorder="1">
      <alignment vertical="center"/>
    </xf>
    <xf numFmtId="43" fontId="33" fillId="0" borderId="0" xfId="28" applyNumberFormat="1" applyFont="1" applyFill="1">
      <alignment vertical="center"/>
    </xf>
    <xf numFmtId="43" fontId="37" fillId="0" borderId="0" xfId="28" applyNumberFormat="1" applyFont="1" applyFill="1">
      <alignment vertical="center"/>
    </xf>
    <xf numFmtId="178" fontId="33" fillId="0" borderId="0" xfId="28" applyNumberFormat="1" applyFont="1" applyFill="1">
      <alignment vertical="center"/>
    </xf>
  </cellXfs>
  <cellStyles count="85">
    <cellStyle name="常规" xfId="0" builtinId="0"/>
    <cellStyle name="常规_（融安）2017年财政收支预算1－10表 (1.13)" xfId="1"/>
    <cellStyle name="好_收支表 2015年社会保险基金决算_融安县财政局 农保" xfId="2"/>
    <cellStyle name="差_2017年地方财政预算表（国有资本经营部分）融安县" xfId="3"/>
    <cellStyle name="千位分隔 2" xfId="4"/>
    <cellStyle name="好_2017年地方财政预算表（国有资本经营部分）融安县" xfId="5"/>
    <cellStyle name="常规_2000年月报上报格式" xfId="6"/>
    <cellStyle name="强调文字颜色 3" xfId="7" builtinId="37"/>
    <cellStyle name="40% - 强调文字颜色 2" xfId="8" builtinId="35"/>
    <cellStyle name="60% - 强调文字颜色 2" xfId="9" builtinId="36"/>
    <cellStyle name="_2013年预算表格(融安)" xfId="10"/>
    <cellStyle name="常规 2" xfId="11"/>
    <cellStyle name="40% - 强调文字颜色 1" xfId="12" builtinId="31"/>
    <cellStyle name="强调文字颜色 2" xfId="13" builtinId="33"/>
    <cellStyle name="适中" xfId="14" builtinId="28"/>
    <cellStyle name="强调文字颜色 1" xfId="15" builtinId="29"/>
    <cellStyle name="标题 4" xfId="16" builtinId="19"/>
    <cellStyle name="好" xfId="17" builtinId="26"/>
    <cellStyle name="标题" xfId="18" builtinId="15"/>
    <cellStyle name="60% - 强调文字颜色 3" xfId="19" builtinId="40"/>
    <cellStyle name="常规 3" xfId="20"/>
    <cellStyle name="60% - 强调文字颜色 1" xfId="21" builtinId="32"/>
    <cellStyle name="链接单元格" xfId="22" builtinId="24"/>
    <cellStyle name="检查单元格" xfId="23" builtinId="23"/>
    <cellStyle name="百分比 2" xfId="24"/>
    <cellStyle name="40% - 强调文字颜色 3" xfId="25" builtinId="39"/>
    <cellStyle name="强调文字颜色 4" xfId="26" builtinId="41"/>
    <cellStyle name="千位分隔[0]" xfId="27" builtinId="6"/>
    <cellStyle name="常规_2015年财政收支预算1－10表" xfId="28"/>
    <cellStyle name="已访问的超链接" xfId="29" builtinId="9"/>
    <cellStyle name="千位分隔_2016年财政收支预算1－10表 (1)" xfId="30"/>
    <cellStyle name="计算" xfId="31" builtinId="22"/>
    <cellStyle name="20% - 强调文字颜色 4" xfId="32" builtinId="42"/>
    <cellStyle name="ColLevel_0" xfId="33"/>
    <cellStyle name="差_收支表 2015年社会保险基金决算_融安县财政局 农保" xfId="34"/>
    <cellStyle name="差" xfId="35" builtinId="27"/>
    <cellStyle name="货币" xfId="36" builtinId="4"/>
    <cellStyle name="20% - 强调文字颜色 3" xfId="37" builtinId="38"/>
    <cellStyle name="60% - 强调文字颜色 6" xfId="38" builtinId="52"/>
    <cellStyle name="超链接" xfId="39" builtinId="8"/>
    <cellStyle name="标题 1" xfId="40" builtinId="16"/>
    <cellStyle name="输入" xfId="41" builtinId="20"/>
    <cellStyle name="60% - 强调文字颜色 5" xfId="42" builtinId="48"/>
    <cellStyle name="20% - 强调文字颜色 2" xfId="43" builtinId="34"/>
    <cellStyle name="常规_2016年财政收支预算1－10表 (1)" xfId="44"/>
    <cellStyle name="警告文本" xfId="45" builtinId="11"/>
    <cellStyle name="注释" xfId="46" builtinId="10"/>
    <cellStyle name="60% - 强调文字颜色 4" xfId="47" builtinId="44"/>
    <cellStyle name="_2014年基金支出" xfId="48"/>
    <cellStyle name="常规 4" xfId="49"/>
    <cellStyle name="常规_收支表 2015年社会保险基金决算_融安县财政局 农保" xfId="50"/>
    <cellStyle name="常规 3 2" xfId="51"/>
    <cellStyle name="常规_2016年融安县债务限额和余额情况表" xfId="52"/>
    <cellStyle name="千位分隔" xfId="53" builtinId="3"/>
    <cellStyle name="20% - 强调文字颜色 1" xfId="54" builtinId="30"/>
    <cellStyle name="百分比" xfId="55" builtinId="5"/>
    <cellStyle name="_ET_STYLE_NoName_00_" xfId="56"/>
    <cellStyle name="汇总" xfId="57" builtinId="25"/>
    <cellStyle name="样式 1" xfId="58"/>
    <cellStyle name="解释性文本" xfId="59" builtinId="53"/>
    <cellStyle name="标题 3" xfId="60" builtinId="18"/>
    <cellStyle name="强调文字颜色 5" xfId="61" builtinId="45"/>
    <cellStyle name="千位分隔_2013年部门预算输出表(1月20日）" xfId="62"/>
    <cellStyle name="常规 2 2" xfId="63"/>
    <cellStyle name="20% - 强调文字颜色 5" xfId="64" builtinId="46"/>
    <cellStyle name="强调文字颜色 6" xfId="65" builtinId="49"/>
    <cellStyle name="20% - 强调文字颜色 6" xfId="66" builtinId="50"/>
    <cellStyle name="40% - 强调文字颜色 6" xfId="67" builtinId="51"/>
    <cellStyle name="常规_2013预算调整表一、二、三" xfId="68"/>
    <cellStyle name="常规 2_(融安县）2017年政府新增一般债券资金安排使用表" xfId="69"/>
    <cellStyle name="标题 2" xfId="70" builtinId="17"/>
    <cellStyle name="常规_Sheet1" xfId="71"/>
    <cellStyle name="千位分隔_2015年财政收支预算1－10表" xfId="72"/>
    <cellStyle name="差_2016年融安县债务限额和余额情况表" xfId="73"/>
    <cellStyle name="输出" xfId="74" builtinId="21"/>
    <cellStyle name="40% - 强调文字颜色 4" xfId="75" builtinId="43"/>
    <cellStyle name="常规_(融安县）2017年政府新增一般债券资金安排使用表" xfId="76"/>
    <cellStyle name="货币[0]" xfId="77" builtinId="7"/>
    <cellStyle name="40% - 强调文字颜色 5" xfId="78" builtinId="47"/>
    <cellStyle name="RowLevel_0" xfId="79"/>
    <cellStyle name="好_2016年融安县债务限额和余额情况表" xfId="80"/>
    <cellStyle name="常规_Book1" xfId="81"/>
    <cellStyle name="常规_2017年地方财政预算表（国有资本经营部分）融安县" xfId="82"/>
    <cellStyle name="常规_2013预算调整表一、二、三_2015年财政收支预算1－10表" xfId="83"/>
    <cellStyle name="常规_2013年部门预算输出表(1月20日）" xfId="84"/>
  </cellStyle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externalLink" Target="externalLinks/externalLink2.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39044;&#20915;&#31639;/2014&#24180;/&#39044;&#31639;&#26448;&#26009;/&#34701;&#23433;&#21439;2014&#24180;&#39044;&#316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44;&#20915;&#31639;/2014&#24180;/&#39044;&#31639;&#26448;&#26009;/&#34701;&#23433;&#21439;2014&#24180;&#39044;&#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县本级项目支出（单位）"/>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县本级项目支出（单位）"/>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50"/>
  <sheetViews>
    <sheetView workbookViewId="0">
      <pane xSplit="1" ySplit="5" topLeftCell="B6" activePane="bottomRight" state="frozenSplit"/>
      <selection/>
      <selection pane="topRight"/>
      <selection pane="bottomLeft"/>
      <selection pane="bottomRight" activeCell="A1" sqref="$A1:$XFD65536"/>
    </sheetView>
  </sheetViews>
  <sheetFormatPr defaultColWidth="9" defaultRowHeight="15"/>
  <cols>
    <col min="1" max="1" width="35.375" style="449" customWidth="1"/>
    <col min="2" max="3" width="15.25" style="450" customWidth="1"/>
    <col min="4" max="4" width="13.875" style="449" customWidth="1"/>
    <col min="5" max="5" width="14.25" style="449" customWidth="1"/>
    <col min="6" max="6" width="13.25" style="451" customWidth="1"/>
    <col min="7" max="7" width="16.75" style="449" customWidth="1"/>
    <col min="8" max="8" width="18.75" style="452" customWidth="1"/>
    <col min="9" max="9" width="14.5" style="449"/>
    <col min="10" max="10" width="12.625" style="449"/>
    <col min="11" max="11" width="9" style="449"/>
    <col min="12" max="12" width="24.125" style="449" customWidth="1"/>
    <col min="13" max="16384" width="9" style="449"/>
  </cols>
  <sheetData>
    <row r="1" s="446" customFormat="1" spans="1:8">
      <c r="A1" s="453" t="s">
        <v>0</v>
      </c>
      <c r="B1" s="454"/>
      <c r="C1" s="454"/>
      <c r="E1" s="449"/>
      <c r="F1" s="451"/>
      <c r="H1" s="485"/>
    </row>
    <row r="2" s="446" customFormat="1" ht="22.5" spans="1:8">
      <c r="A2" s="455" t="s">
        <v>1</v>
      </c>
      <c r="B2" s="456"/>
      <c r="C2" s="456"/>
      <c r="D2" s="456"/>
      <c r="E2" s="456"/>
      <c r="F2" s="456"/>
      <c r="G2" s="456"/>
      <c r="H2" s="456"/>
    </row>
    <row r="3" ht="17.25" customHeight="1" spans="1:8">
      <c r="A3" s="457" t="s">
        <v>2</v>
      </c>
      <c r="B3" s="458">
        <v>44388</v>
      </c>
      <c r="C3" s="458"/>
      <c r="D3" s="458"/>
      <c r="E3" s="486"/>
      <c r="F3" s="487"/>
      <c r="G3" s="486"/>
      <c r="H3" s="488" t="s">
        <v>3</v>
      </c>
    </row>
    <row r="4" s="446" customFormat="1" ht="18" spans="1:8">
      <c r="A4" s="459" t="s">
        <v>4</v>
      </c>
      <c r="B4" s="459" t="s">
        <v>5</v>
      </c>
      <c r="C4" s="459" t="s">
        <v>6</v>
      </c>
      <c r="D4" s="459" t="s">
        <v>7</v>
      </c>
      <c r="E4" s="459"/>
      <c r="F4" s="459"/>
      <c r="G4" s="459"/>
      <c r="H4" s="459"/>
    </row>
    <row r="5" s="446" customFormat="1" ht="37.5" spans="1:8">
      <c r="A5" s="459"/>
      <c r="B5" s="459"/>
      <c r="C5" s="459"/>
      <c r="D5" s="460" t="s">
        <v>8</v>
      </c>
      <c r="E5" s="489" t="s">
        <v>9</v>
      </c>
      <c r="F5" s="490" t="s">
        <v>10</v>
      </c>
      <c r="G5" s="459" t="s">
        <v>11</v>
      </c>
      <c r="H5" s="491" t="s">
        <v>12</v>
      </c>
    </row>
    <row r="6" s="447" customFormat="1" ht="18.75" spans="1:9">
      <c r="A6" s="461" t="s">
        <v>13</v>
      </c>
      <c r="B6" s="462">
        <f>B7+B21</f>
        <v>92235</v>
      </c>
      <c r="C6" s="462">
        <f>C7+C21</f>
        <v>78939</v>
      </c>
      <c r="D6" s="462">
        <f>D7+D21</f>
        <v>43329</v>
      </c>
      <c r="E6" s="492">
        <f t="shared" ref="E6:E27" si="0">D6/B6*100</f>
        <v>46.9767441860465</v>
      </c>
      <c r="F6" s="493">
        <f t="shared" ref="F6:F27" si="1">D6/C6*100</f>
        <v>54.8892182571353</v>
      </c>
      <c r="G6" s="462">
        <f>G7+G21</f>
        <v>50445</v>
      </c>
      <c r="H6" s="494">
        <f t="shared" ref="H6:H27" si="2">(D6-G6)/G6*100</f>
        <v>-14.1064525721082</v>
      </c>
      <c r="I6" s="497"/>
    </row>
    <row r="7" s="447" customFormat="1" ht="18.75" spans="1:9">
      <c r="A7" s="461" t="s">
        <v>14</v>
      </c>
      <c r="B7" s="462">
        <f>SUM(B8:B20)</f>
        <v>17162</v>
      </c>
      <c r="C7" s="462">
        <f>SUM(C8:C20)</f>
        <v>18219</v>
      </c>
      <c r="D7" s="462">
        <f>SUM(D8:D20)</f>
        <v>17846</v>
      </c>
      <c r="E7" s="492">
        <f t="shared" si="0"/>
        <v>103.985549469759</v>
      </c>
      <c r="F7" s="493">
        <f t="shared" si="1"/>
        <v>97.9526867555848</v>
      </c>
      <c r="G7" s="462">
        <f>SUM(G8:G20)</f>
        <v>16684</v>
      </c>
      <c r="H7" s="494">
        <f t="shared" si="2"/>
        <v>6.9647566530808</v>
      </c>
      <c r="I7" s="497"/>
    </row>
    <row r="8" ht="18" spans="1:8">
      <c r="A8" s="463" t="s">
        <v>15</v>
      </c>
      <c r="B8" s="464">
        <v>7136</v>
      </c>
      <c r="C8" s="390">
        <v>6031</v>
      </c>
      <c r="D8" s="391">
        <v>6307</v>
      </c>
      <c r="E8" s="492">
        <f t="shared" si="0"/>
        <v>88.3828475336323</v>
      </c>
      <c r="F8" s="493">
        <f t="shared" si="1"/>
        <v>104.576355496601</v>
      </c>
      <c r="G8" s="387">
        <v>6752</v>
      </c>
      <c r="H8" s="495">
        <f t="shared" si="2"/>
        <v>-6.59063981042654</v>
      </c>
    </row>
    <row r="9" ht="18" spans="1:9">
      <c r="A9" s="465" t="s">
        <v>16</v>
      </c>
      <c r="B9" s="464">
        <v>1293</v>
      </c>
      <c r="C9" s="390">
        <v>1470</v>
      </c>
      <c r="D9" s="391">
        <v>1256</v>
      </c>
      <c r="E9" s="492">
        <f t="shared" si="0"/>
        <v>97.138437741686</v>
      </c>
      <c r="F9" s="493">
        <f t="shared" si="1"/>
        <v>85.4421768707483</v>
      </c>
      <c r="G9" s="387">
        <v>1121</v>
      </c>
      <c r="H9" s="495">
        <f t="shared" si="2"/>
        <v>12.042818911686</v>
      </c>
      <c r="I9" s="498"/>
    </row>
    <row r="10" ht="18" spans="1:8">
      <c r="A10" s="465" t="s">
        <v>17</v>
      </c>
      <c r="B10" s="464">
        <v>481</v>
      </c>
      <c r="C10" s="390">
        <v>400</v>
      </c>
      <c r="D10" s="391">
        <v>501</v>
      </c>
      <c r="E10" s="492">
        <f t="shared" si="0"/>
        <v>104.158004158004</v>
      </c>
      <c r="F10" s="493">
        <f t="shared" si="1"/>
        <v>125.25</v>
      </c>
      <c r="G10" s="387">
        <v>455</v>
      </c>
      <c r="H10" s="495">
        <f t="shared" si="2"/>
        <v>10.1098901098901</v>
      </c>
    </row>
    <row r="11" ht="18" spans="1:8">
      <c r="A11" s="465" t="s">
        <v>18</v>
      </c>
      <c r="B11" s="464">
        <v>186</v>
      </c>
      <c r="C11" s="390">
        <v>346</v>
      </c>
      <c r="D11" s="391">
        <v>393</v>
      </c>
      <c r="E11" s="492">
        <f t="shared" si="0"/>
        <v>211.290322580645</v>
      </c>
      <c r="F11" s="493">
        <f t="shared" si="1"/>
        <v>113.583815028902</v>
      </c>
      <c r="G11" s="387">
        <v>165</v>
      </c>
      <c r="H11" s="495">
        <f t="shared" si="2"/>
        <v>138.181818181818</v>
      </c>
    </row>
    <row r="12" ht="18" spans="1:8">
      <c r="A12" s="465" t="s">
        <v>19</v>
      </c>
      <c r="B12" s="464">
        <v>1168</v>
      </c>
      <c r="C12" s="390">
        <v>1333</v>
      </c>
      <c r="D12" s="391">
        <v>1133</v>
      </c>
      <c r="E12" s="492">
        <f t="shared" si="0"/>
        <v>97.0034246575342</v>
      </c>
      <c r="F12" s="493">
        <f t="shared" si="1"/>
        <v>84.9962490622656</v>
      </c>
      <c r="G12" s="387">
        <v>1111</v>
      </c>
      <c r="H12" s="495">
        <f t="shared" si="2"/>
        <v>1.98019801980198</v>
      </c>
    </row>
    <row r="13" ht="18" spans="1:8">
      <c r="A13" s="465" t="s">
        <v>20</v>
      </c>
      <c r="B13" s="464">
        <v>860</v>
      </c>
      <c r="C13" s="390">
        <v>636</v>
      </c>
      <c r="D13" s="269">
        <v>650</v>
      </c>
      <c r="E13" s="492">
        <f t="shared" si="0"/>
        <v>75.5813953488372</v>
      </c>
      <c r="F13" s="493">
        <f t="shared" si="1"/>
        <v>102.201257861635</v>
      </c>
      <c r="G13" s="392">
        <v>853</v>
      </c>
      <c r="H13" s="495">
        <f t="shared" si="2"/>
        <v>-23.7983587338804</v>
      </c>
    </row>
    <row r="14" ht="18" spans="1:8">
      <c r="A14" s="465" t="s">
        <v>21</v>
      </c>
      <c r="B14" s="464">
        <v>310</v>
      </c>
      <c r="C14" s="390">
        <v>456</v>
      </c>
      <c r="D14" s="391">
        <v>376</v>
      </c>
      <c r="E14" s="492">
        <f t="shared" si="0"/>
        <v>121.290322580645</v>
      </c>
      <c r="F14" s="493">
        <f t="shared" si="1"/>
        <v>82.4561403508772</v>
      </c>
      <c r="G14" s="393">
        <v>292</v>
      </c>
      <c r="H14" s="495">
        <f t="shared" si="2"/>
        <v>28.7671232876712</v>
      </c>
    </row>
    <row r="15" ht="18" spans="1:8">
      <c r="A15" s="465" t="s">
        <v>22</v>
      </c>
      <c r="B15" s="464">
        <v>455</v>
      </c>
      <c r="C15" s="390">
        <v>437</v>
      </c>
      <c r="D15" s="391">
        <v>378</v>
      </c>
      <c r="E15" s="492">
        <f t="shared" si="0"/>
        <v>83.0769230769231</v>
      </c>
      <c r="F15" s="493">
        <f t="shared" si="1"/>
        <v>86.4988558352403</v>
      </c>
      <c r="G15" s="393">
        <v>464</v>
      </c>
      <c r="H15" s="495">
        <f t="shared" si="2"/>
        <v>-18.5344827586207</v>
      </c>
    </row>
    <row r="16" ht="18" spans="1:8">
      <c r="A16" s="465" t="s">
        <v>23</v>
      </c>
      <c r="B16" s="464">
        <v>1506</v>
      </c>
      <c r="C16" s="390">
        <v>1766</v>
      </c>
      <c r="D16" s="391">
        <v>1855</v>
      </c>
      <c r="E16" s="492">
        <f t="shared" si="0"/>
        <v>123.173970783533</v>
      </c>
      <c r="F16" s="493">
        <f t="shared" si="1"/>
        <v>105.039637599094</v>
      </c>
      <c r="G16" s="393">
        <v>1385</v>
      </c>
      <c r="H16" s="495">
        <f t="shared" si="2"/>
        <v>33.9350180505415</v>
      </c>
    </row>
    <row r="17" ht="18" spans="1:8">
      <c r="A17" s="465" t="s">
        <v>24</v>
      </c>
      <c r="B17" s="464">
        <v>753</v>
      </c>
      <c r="C17" s="390">
        <v>838</v>
      </c>
      <c r="D17" s="391">
        <v>743</v>
      </c>
      <c r="E17" s="492">
        <f t="shared" si="0"/>
        <v>98.67197875166</v>
      </c>
      <c r="F17" s="493">
        <f t="shared" si="1"/>
        <v>88.6634844868735</v>
      </c>
      <c r="G17" s="393">
        <v>718</v>
      </c>
      <c r="H17" s="495">
        <f t="shared" si="2"/>
        <v>3.48189415041783</v>
      </c>
    </row>
    <row r="18" ht="18" spans="1:8">
      <c r="A18" s="465" t="s">
        <v>25</v>
      </c>
      <c r="B18" s="464">
        <v>1400</v>
      </c>
      <c r="C18" s="390">
        <v>2082</v>
      </c>
      <c r="D18" s="391">
        <v>1991</v>
      </c>
      <c r="E18" s="492">
        <f t="shared" si="0"/>
        <v>142.214285714286</v>
      </c>
      <c r="F18" s="493">
        <f t="shared" si="1"/>
        <v>95.6292026897214</v>
      </c>
      <c r="G18" s="393">
        <v>1820</v>
      </c>
      <c r="H18" s="495">
        <f t="shared" si="2"/>
        <v>9.3956043956044</v>
      </c>
    </row>
    <row r="19" ht="18" spans="1:8">
      <c r="A19" s="466" t="s">
        <v>26</v>
      </c>
      <c r="B19" s="464">
        <v>29</v>
      </c>
      <c r="C19" s="450">
        <v>58</v>
      </c>
      <c r="D19" s="391">
        <v>58</v>
      </c>
      <c r="E19" s="492">
        <f t="shared" si="0"/>
        <v>200</v>
      </c>
      <c r="F19" s="493">
        <f t="shared" si="1"/>
        <v>100</v>
      </c>
      <c r="G19" s="388">
        <v>27</v>
      </c>
      <c r="H19" s="495">
        <f t="shared" si="2"/>
        <v>114.814814814815</v>
      </c>
    </row>
    <row r="20" ht="18" spans="1:8">
      <c r="A20" s="466" t="s">
        <v>27</v>
      </c>
      <c r="B20" s="467">
        <v>1585</v>
      </c>
      <c r="C20" s="390">
        <v>2366</v>
      </c>
      <c r="D20" s="230">
        <v>2205</v>
      </c>
      <c r="E20" s="492">
        <f t="shared" si="0"/>
        <v>139.116719242902</v>
      </c>
      <c r="F20" s="493">
        <f t="shared" si="1"/>
        <v>93.1952662721893</v>
      </c>
      <c r="G20" s="392">
        <v>1521</v>
      </c>
      <c r="H20" s="495">
        <f t="shared" si="2"/>
        <v>44.9704142011834</v>
      </c>
    </row>
    <row r="21" s="447" customFormat="1" ht="18.75" spans="1:9">
      <c r="A21" s="468" t="s">
        <v>28</v>
      </c>
      <c r="B21" s="462">
        <f>B22+B23+B24+B25+B31+B33</f>
        <v>75073</v>
      </c>
      <c r="C21" s="462">
        <f>C22+C23+C24+C25+C31+C33+C32</f>
        <v>60720</v>
      </c>
      <c r="D21" s="462">
        <f>D22+D23+D24+D25+D33+D31+D32</f>
        <v>25483</v>
      </c>
      <c r="E21" s="492">
        <f t="shared" si="0"/>
        <v>33.9442942202922</v>
      </c>
      <c r="F21" s="493">
        <f t="shared" si="1"/>
        <v>41.9680500658761</v>
      </c>
      <c r="G21" s="496">
        <f>G22+G23+G24+G25+G33+G31+G32</f>
        <v>33761</v>
      </c>
      <c r="H21" s="494">
        <f t="shared" si="2"/>
        <v>-24.519415894079</v>
      </c>
      <c r="I21" s="499"/>
    </row>
    <row r="22" ht="18" spans="1:8">
      <c r="A22" s="463" t="s">
        <v>29</v>
      </c>
      <c r="B22" s="467">
        <v>70765</v>
      </c>
      <c r="C22" s="469">
        <v>54790</v>
      </c>
      <c r="D22" s="391">
        <v>16210</v>
      </c>
      <c r="E22" s="492">
        <f t="shared" si="0"/>
        <v>22.9068042111213</v>
      </c>
      <c r="F22" s="493">
        <f t="shared" si="1"/>
        <v>29.5856908194926</v>
      </c>
      <c r="G22" s="390">
        <v>28043</v>
      </c>
      <c r="H22" s="495">
        <f t="shared" si="2"/>
        <v>-42.1959134186785</v>
      </c>
    </row>
    <row r="23" ht="18" spans="1:8">
      <c r="A23" s="465" t="s">
        <v>30</v>
      </c>
      <c r="B23" s="387">
        <v>1735</v>
      </c>
      <c r="C23" s="469">
        <v>2340</v>
      </c>
      <c r="D23" s="391">
        <v>3360</v>
      </c>
      <c r="E23" s="492">
        <f t="shared" si="0"/>
        <v>193.659942363112</v>
      </c>
      <c r="F23" s="493">
        <f t="shared" si="1"/>
        <v>143.589743589744</v>
      </c>
      <c r="G23" s="390">
        <v>2665</v>
      </c>
      <c r="H23" s="495">
        <f t="shared" si="2"/>
        <v>26.078799249531</v>
      </c>
    </row>
    <row r="24" ht="18" spans="1:8">
      <c r="A24" s="465" t="s">
        <v>31</v>
      </c>
      <c r="B24" s="387">
        <v>1011</v>
      </c>
      <c r="C24" s="469">
        <v>2203</v>
      </c>
      <c r="D24" s="391">
        <v>4324</v>
      </c>
      <c r="E24" s="492">
        <f t="shared" si="0"/>
        <v>427.695351137488</v>
      </c>
      <c r="F24" s="493">
        <f t="shared" si="1"/>
        <v>196.277802995915</v>
      </c>
      <c r="G24" s="390">
        <v>1494</v>
      </c>
      <c r="H24" s="495">
        <f t="shared" si="2"/>
        <v>189.424364123159</v>
      </c>
    </row>
    <row r="25" ht="18" spans="1:8">
      <c r="A25" s="465" t="s">
        <v>32</v>
      </c>
      <c r="B25" s="388">
        <f>SUM(B26:B30)</f>
        <v>1532</v>
      </c>
      <c r="C25" s="388">
        <f>SUM(C26:C30)</f>
        <v>1280</v>
      </c>
      <c r="D25" s="388">
        <f>SUM(D26:D30)</f>
        <v>1300</v>
      </c>
      <c r="E25" s="492">
        <f t="shared" si="0"/>
        <v>84.8563968668407</v>
      </c>
      <c r="F25" s="493">
        <f t="shared" si="1"/>
        <v>101.5625</v>
      </c>
      <c r="G25" s="388">
        <f>SUM(G26:G30)</f>
        <v>1457</v>
      </c>
      <c r="H25" s="495">
        <f t="shared" si="2"/>
        <v>-10.7755662319835</v>
      </c>
    </row>
    <row r="26" ht="18" spans="1:9">
      <c r="A26" s="466" t="s">
        <v>33</v>
      </c>
      <c r="B26" s="387">
        <v>702</v>
      </c>
      <c r="C26" s="390">
        <v>720</v>
      </c>
      <c r="D26" s="391">
        <v>683</v>
      </c>
      <c r="E26" s="492">
        <f t="shared" si="0"/>
        <v>97.2934472934473</v>
      </c>
      <c r="F26" s="493">
        <f t="shared" si="1"/>
        <v>94.8611111111111</v>
      </c>
      <c r="G26" s="393">
        <v>654</v>
      </c>
      <c r="H26" s="495">
        <f t="shared" si="2"/>
        <v>4.43425076452599</v>
      </c>
      <c r="I26" s="498"/>
    </row>
    <row r="27" ht="18" spans="1:8">
      <c r="A27" s="470" t="s">
        <v>34</v>
      </c>
      <c r="B27" s="387">
        <v>410</v>
      </c>
      <c r="C27" s="390">
        <v>400</v>
      </c>
      <c r="D27" s="391">
        <v>456</v>
      </c>
      <c r="E27" s="492">
        <f t="shared" si="0"/>
        <v>111.219512195122</v>
      </c>
      <c r="F27" s="493">
        <f t="shared" si="1"/>
        <v>114</v>
      </c>
      <c r="G27" s="393">
        <v>437</v>
      </c>
      <c r="H27" s="495">
        <f t="shared" si="2"/>
        <v>4.34782608695652</v>
      </c>
    </row>
    <row r="28" ht="18" spans="1:8">
      <c r="A28" s="471" t="s">
        <v>35</v>
      </c>
      <c r="B28" s="387">
        <v>220</v>
      </c>
      <c r="C28" s="390">
        <v>100</v>
      </c>
      <c r="D28">
        <v>94</v>
      </c>
      <c r="E28" s="492">
        <f>表二!C26/B28*100</f>
        <v>42.7272727272727</v>
      </c>
      <c r="F28" s="493">
        <f>表二!C26/C28*100</f>
        <v>94</v>
      </c>
      <c r="G28" s="397">
        <v>188</v>
      </c>
      <c r="H28" s="495">
        <f>(表二!C26-G28)/G28*100</f>
        <v>-50</v>
      </c>
    </row>
    <row r="29" ht="18" spans="1:8">
      <c r="A29" s="472" t="s">
        <v>36</v>
      </c>
      <c r="B29" s="387"/>
      <c r="C29" s="387"/>
      <c r="D29" s="388"/>
      <c r="E29" s="492" t="e">
        <f>D29/B29*100</f>
        <v>#DIV/0!</v>
      </c>
      <c r="F29" s="493"/>
      <c r="G29" s="388">
        <v>1</v>
      </c>
      <c r="H29" s="495">
        <f>(D29-G29)/G29*100</f>
        <v>-100</v>
      </c>
    </row>
    <row r="30" ht="18" spans="1:8">
      <c r="A30" s="471" t="s">
        <v>37</v>
      </c>
      <c r="B30" s="387">
        <v>200</v>
      </c>
      <c r="C30" s="390">
        <v>60</v>
      </c>
      <c r="D30" s="391">
        <v>67</v>
      </c>
      <c r="E30" s="492">
        <f>D30/B30*100</f>
        <v>33.5</v>
      </c>
      <c r="F30" s="493">
        <f>D30/C30*100</f>
        <v>111.666666666667</v>
      </c>
      <c r="G30" s="397">
        <v>177</v>
      </c>
      <c r="H30" s="495">
        <f>(D30-G30)/G30*100</f>
        <v>-62.1468926553672</v>
      </c>
    </row>
    <row r="31" ht="18" spans="1:8">
      <c r="A31" s="465" t="s">
        <v>38</v>
      </c>
      <c r="B31" s="473">
        <v>20</v>
      </c>
      <c r="C31" s="390">
        <v>82</v>
      </c>
      <c r="D31" s="391">
        <v>73</v>
      </c>
      <c r="E31" s="492">
        <f>D31/B31*100</f>
        <v>365</v>
      </c>
      <c r="F31" s="493">
        <f>D31/C31*100</f>
        <v>89.0243902439024</v>
      </c>
      <c r="G31" s="397">
        <v>30</v>
      </c>
      <c r="H31" s="495">
        <f>(D31-G31)/G31*100</f>
        <v>143.333333333333</v>
      </c>
    </row>
    <row r="32" ht="18" spans="1:8">
      <c r="A32" s="465" t="s">
        <v>39</v>
      </c>
      <c r="B32" s="473">
        <v>40</v>
      </c>
      <c r="C32" s="469"/>
      <c r="D32" s="388"/>
      <c r="E32" s="492"/>
      <c r="F32" s="493"/>
      <c r="G32" s="388">
        <v>40</v>
      </c>
      <c r="H32" s="495"/>
    </row>
    <row r="33" ht="18" spans="1:8">
      <c r="A33" s="465" t="s">
        <v>40</v>
      </c>
      <c r="B33" s="387">
        <v>10</v>
      </c>
      <c r="C33" s="390">
        <v>25</v>
      </c>
      <c r="D33" s="391">
        <v>216</v>
      </c>
      <c r="E33" s="492">
        <f t="shared" ref="E33:E40" si="3">D33/B33*100</f>
        <v>2160</v>
      </c>
      <c r="F33" s="493">
        <f t="shared" ref="F33:F40" si="4">D33/C33*100</f>
        <v>864</v>
      </c>
      <c r="G33" s="397">
        <v>32</v>
      </c>
      <c r="H33" s="495">
        <f t="shared" ref="H33:H42" si="5">(D33-G33)/G33*100</f>
        <v>575</v>
      </c>
    </row>
    <row r="34" s="447" customFormat="1" ht="18.75" spans="1:9">
      <c r="A34" s="461" t="s">
        <v>41</v>
      </c>
      <c r="B34" s="462">
        <f>SUM(B35:B38)</f>
        <v>14893</v>
      </c>
      <c r="C34" s="462">
        <f>SUM(C35:C38)</f>
        <v>13226</v>
      </c>
      <c r="D34" s="462">
        <f>SUM(D35:D38)</f>
        <v>14039</v>
      </c>
      <c r="E34" s="492">
        <f t="shared" si="3"/>
        <v>94.2657624387296</v>
      </c>
      <c r="F34" s="493">
        <f t="shared" si="4"/>
        <v>106.14698321488</v>
      </c>
      <c r="G34" s="462">
        <f>SUM(G35:G38)</f>
        <v>14428</v>
      </c>
      <c r="H34" s="494">
        <f t="shared" si="5"/>
        <v>-2.69614638203493</v>
      </c>
      <c r="I34" s="499"/>
    </row>
    <row r="35" ht="18" spans="1:8">
      <c r="A35" s="474" t="s">
        <v>42</v>
      </c>
      <c r="B35" s="387">
        <v>11150</v>
      </c>
      <c r="C35" s="475">
        <v>9323</v>
      </c>
      <c r="D35" s="476">
        <v>10296</v>
      </c>
      <c r="E35" s="492">
        <f t="shared" si="3"/>
        <v>92.3408071748879</v>
      </c>
      <c r="F35" s="493">
        <f t="shared" si="4"/>
        <v>110.436554757052</v>
      </c>
      <c r="G35" s="397">
        <v>11090</v>
      </c>
      <c r="H35" s="495">
        <f t="shared" si="5"/>
        <v>-7.15960324616772</v>
      </c>
    </row>
    <row r="36" ht="18" spans="1:8">
      <c r="A36" s="474" t="s">
        <v>43</v>
      </c>
      <c r="B36" s="387">
        <v>2</v>
      </c>
      <c r="C36" s="390">
        <v>3</v>
      </c>
      <c r="D36" s="477">
        <v>2</v>
      </c>
      <c r="E36" s="492">
        <f t="shared" si="3"/>
        <v>100</v>
      </c>
      <c r="F36" s="493">
        <f t="shared" si="4"/>
        <v>66.6666666666667</v>
      </c>
      <c r="G36" s="397">
        <v>3</v>
      </c>
      <c r="H36" s="495">
        <f t="shared" si="5"/>
        <v>-33.3333333333333</v>
      </c>
    </row>
    <row r="37" ht="18" spans="1:9">
      <c r="A37" s="474" t="s">
        <v>44</v>
      </c>
      <c r="B37" s="387">
        <v>2586</v>
      </c>
      <c r="C37" s="469">
        <v>2940</v>
      </c>
      <c r="D37" s="478">
        <v>2537</v>
      </c>
      <c r="E37" s="492">
        <f t="shared" si="3"/>
        <v>98.1051817478732</v>
      </c>
      <c r="F37" s="493">
        <f t="shared" si="4"/>
        <v>86.2925170068027</v>
      </c>
      <c r="G37" s="397">
        <v>2243</v>
      </c>
      <c r="H37" s="495">
        <f t="shared" si="5"/>
        <v>13.1074453856442</v>
      </c>
      <c r="I37" s="449">
        <f>C7+C34+C39</f>
        <v>36080</v>
      </c>
    </row>
    <row r="38" ht="18" spans="1:9">
      <c r="A38" s="474" t="s">
        <v>45</v>
      </c>
      <c r="B38" s="387">
        <v>1155</v>
      </c>
      <c r="C38" s="469">
        <v>960</v>
      </c>
      <c r="D38" s="478">
        <v>1204</v>
      </c>
      <c r="E38" s="492">
        <f t="shared" si="3"/>
        <v>104.242424242424</v>
      </c>
      <c r="F38" s="493">
        <f t="shared" si="4"/>
        <v>125.416666666667</v>
      </c>
      <c r="G38" s="397">
        <v>1092</v>
      </c>
      <c r="H38" s="495">
        <f t="shared" si="5"/>
        <v>10.2564102564103</v>
      </c>
      <c r="I38" s="498"/>
    </row>
    <row r="39" s="447" customFormat="1" ht="18.75" spans="1:9">
      <c r="A39" s="461" t="s">
        <v>46</v>
      </c>
      <c r="B39" s="462">
        <f>SUM(B40:B43)</f>
        <v>5832</v>
      </c>
      <c r="C39" s="462">
        <f>SUM(C40:C43)</f>
        <v>4635</v>
      </c>
      <c r="D39" s="462">
        <f>SUM(D40:D43)</f>
        <v>4734</v>
      </c>
      <c r="E39" s="492">
        <f t="shared" si="3"/>
        <v>81.1728395061728</v>
      </c>
      <c r="F39" s="493">
        <f t="shared" si="4"/>
        <v>102.135922330097</v>
      </c>
      <c r="G39" s="462">
        <f>SUM(G40:G43)</f>
        <v>4996</v>
      </c>
      <c r="H39" s="494">
        <f t="shared" si="5"/>
        <v>-5.24419535628503</v>
      </c>
      <c r="I39" s="499"/>
    </row>
    <row r="40" ht="18" spans="1:8">
      <c r="A40" s="479" t="s">
        <v>42</v>
      </c>
      <c r="B40" s="387">
        <v>5100</v>
      </c>
      <c r="C40" s="390">
        <v>3880</v>
      </c>
      <c r="D40" s="477">
        <v>3989</v>
      </c>
      <c r="E40" s="492">
        <f t="shared" si="3"/>
        <v>78.2156862745098</v>
      </c>
      <c r="F40" s="493">
        <f t="shared" si="4"/>
        <v>102.809278350515</v>
      </c>
      <c r="G40" s="397">
        <v>4338</v>
      </c>
      <c r="H40" s="495">
        <f t="shared" si="5"/>
        <v>-8.04518211157215</v>
      </c>
    </row>
    <row r="41" ht="18" spans="1:8">
      <c r="A41" s="474" t="s">
        <v>47</v>
      </c>
      <c r="B41" s="387">
        <v>431</v>
      </c>
      <c r="C41" s="390">
        <v>490</v>
      </c>
      <c r="D41" s="249">
        <v>419</v>
      </c>
      <c r="E41" s="492">
        <f t="shared" ref="E41:E46" si="6">D41/B41*100</f>
        <v>97.215777262181</v>
      </c>
      <c r="F41" s="493">
        <f t="shared" ref="F41:F47" si="7">D41/C41*100</f>
        <v>85.5102040816327</v>
      </c>
      <c r="G41" s="397">
        <v>373</v>
      </c>
      <c r="H41" s="495">
        <f t="shared" si="5"/>
        <v>12.3324396782842</v>
      </c>
    </row>
    <row r="42" ht="18" spans="1:8">
      <c r="A42" s="474" t="s">
        <v>48</v>
      </c>
      <c r="B42" s="387">
        <v>289</v>
      </c>
      <c r="C42" s="390">
        <v>240</v>
      </c>
      <c r="D42" s="249">
        <v>301</v>
      </c>
      <c r="E42" s="492">
        <f t="shared" si="6"/>
        <v>104.152249134948</v>
      </c>
      <c r="F42" s="493">
        <f t="shared" si="7"/>
        <v>125.416666666667</v>
      </c>
      <c r="G42" s="397">
        <v>273</v>
      </c>
      <c r="H42" s="495">
        <f t="shared" si="5"/>
        <v>10.2564102564103</v>
      </c>
    </row>
    <row r="43" ht="18" spans="1:8">
      <c r="A43" s="474" t="s">
        <v>49</v>
      </c>
      <c r="B43" s="387">
        <v>12</v>
      </c>
      <c r="C43" s="390">
        <v>25</v>
      </c>
      <c r="D43" s="249">
        <v>25</v>
      </c>
      <c r="E43" s="492"/>
      <c r="F43" s="493">
        <f t="shared" si="7"/>
        <v>100</v>
      </c>
      <c r="G43" s="388">
        <v>12</v>
      </c>
      <c r="H43" s="495"/>
    </row>
    <row r="44" s="447" customFormat="1" ht="18.75" spans="1:8">
      <c r="A44" s="461" t="s">
        <v>50</v>
      </c>
      <c r="B44" s="462">
        <f>SUM(B45:B46)</f>
        <v>113000</v>
      </c>
      <c r="C44" s="462">
        <f>SUM(C45:C46)</f>
        <v>96800</v>
      </c>
      <c r="D44" s="462">
        <f>SUM(D45:D46)</f>
        <v>62102</v>
      </c>
      <c r="E44" s="492">
        <f t="shared" si="6"/>
        <v>54.9575221238938</v>
      </c>
      <c r="F44" s="493">
        <f t="shared" si="7"/>
        <v>64.154958677686</v>
      </c>
      <c r="G44" s="462">
        <f>SUM(G45:G46)</f>
        <v>69869</v>
      </c>
      <c r="H44" s="494">
        <f>(D44-G44)/G44*100</f>
        <v>-11.1165180552176</v>
      </c>
    </row>
    <row r="45" ht="18" spans="1:9">
      <c r="A45" s="480" t="s">
        <v>51</v>
      </c>
      <c r="B45" s="387">
        <v>38600</v>
      </c>
      <c r="C45" s="481">
        <v>36800</v>
      </c>
      <c r="D45" s="397">
        <v>37302</v>
      </c>
      <c r="E45" s="492">
        <f t="shared" si="6"/>
        <v>96.6373056994819</v>
      </c>
      <c r="F45" s="493">
        <f t="shared" si="7"/>
        <v>101.364130434783</v>
      </c>
      <c r="G45" s="481">
        <v>36762</v>
      </c>
      <c r="H45" s="495">
        <f>(D45-G45)/G45*100</f>
        <v>1.46890811163702</v>
      </c>
      <c r="I45" s="498"/>
    </row>
    <row r="46" ht="18" spans="1:9">
      <c r="A46" s="480" t="s">
        <v>52</v>
      </c>
      <c r="B46" s="387">
        <v>74400</v>
      </c>
      <c r="C46" s="481">
        <v>60000</v>
      </c>
      <c r="D46" s="397">
        <f>24800</f>
        <v>24800</v>
      </c>
      <c r="E46" s="492">
        <f t="shared" si="6"/>
        <v>33.3333333333333</v>
      </c>
      <c r="F46" s="493">
        <f t="shared" si="7"/>
        <v>41.3333333333333</v>
      </c>
      <c r="G46" s="481">
        <v>33107</v>
      </c>
      <c r="H46" s="495">
        <f>(D46-G46)/G46*100</f>
        <v>-25.0913704050503</v>
      </c>
      <c r="I46" s="498"/>
    </row>
    <row r="47" s="448" customFormat="1" ht="58.5" customHeight="1" spans="1:8">
      <c r="A47" s="482"/>
      <c r="B47" s="483"/>
      <c r="C47" s="483"/>
      <c r="D47" s="483"/>
      <c r="E47" s="483"/>
      <c r="F47" s="483"/>
      <c r="G47" s="483"/>
      <c r="H47" s="483"/>
    </row>
    <row r="48" ht="14.25" spans="1:3">
      <c r="A48" s="484"/>
      <c r="B48" s="484"/>
      <c r="C48" s="484"/>
    </row>
    <row r="49" ht="14.25" spans="1:3">
      <c r="A49" s="484"/>
      <c r="B49" s="484"/>
      <c r="C49" s="484"/>
    </row>
    <row r="50" ht="14.25" spans="1:3">
      <c r="A50" s="484"/>
      <c r="B50" s="484"/>
      <c r="C50" s="484"/>
    </row>
  </sheetData>
  <mergeCells count="7">
    <mergeCell ref="A2:H2"/>
    <mergeCell ref="B3:D3"/>
    <mergeCell ref="D4:H4"/>
    <mergeCell ref="A47:H47"/>
    <mergeCell ref="A4:A5"/>
    <mergeCell ref="B4:B5"/>
    <mergeCell ref="C4:C5"/>
  </mergeCells>
  <printOptions horizontalCentered="1"/>
  <pageMargins left="0.354166666666667" right="0.354166666666667" top="0.590277777777778" bottom="0.393055555555556" header="0.511805555555556" footer="0.118055555555556"/>
  <pageSetup paperSize="9" scale="83" fitToHeight="0" orientation="landscape" horizontalDpi="600" vertic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70"/>
  <sheetViews>
    <sheetView workbookViewId="0">
      <selection activeCell="C12" sqref="C12"/>
    </sheetView>
  </sheetViews>
  <sheetFormatPr defaultColWidth="12.1833333333333" defaultRowHeight="15.55" customHeight="1" outlineLevelCol="7"/>
  <cols>
    <col min="1" max="1" width="8.75" style="1" customWidth="1"/>
    <col min="2" max="2" width="23" style="1" customWidth="1"/>
    <col min="3" max="3" width="15.25" style="1" customWidth="1"/>
    <col min="4" max="8" width="14.625" style="1" customWidth="1"/>
    <col min="9" max="16384" width="12.1833333333333" style="1" customWidth="1"/>
  </cols>
  <sheetData>
    <row r="1" customHeight="1" spans="1:2">
      <c r="A1" s="3" t="s">
        <v>397</v>
      </c>
      <c r="B1" s="4"/>
    </row>
    <row r="2" s="1" customFormat="1" ht="42.75" customHeight="1" spans="1:8">
      <c r="A2" s="5" t="s">
        <v>398</v>
      </c>
      <c r="B2" s="5"/>
      <c r="C2" s="5"/>
      <c r="D2" s="5"/>
      <c r="E2" s="5"/>
      <c r="F2" s="5"/>
      <c r="G2" s="5"/>
      <c r="H2" s="5"/>
    </row>
    <row r="3" s="1" customFormat="1" ht="16.95" customHeight="1" spans="1:8">
      <c r="A3" s="6" t="s">
        <v>369</v>
      </c>
      <c r="B3" s="7"/>
      <c r="C3" s="8"/>
      <c r="D3" s="8"/>
      <c r="E3" s="8"/>
      <c r="F3" s="8"/>
      <c r="G3" s="8"/>
      <c r="H3" s="17" t="s">
        <v>399</v>
      </c>
    </row>
    <row r="4" s="2" customFormat="1" ht="17.25" customHeight="1" spans="1:8">
      <c r="A4" s="9" t="s">
        <v>400</v>
      </c>
      <c r="B4" s="10" t="s">
        <v>294</v>
      </c>
      <c r="C4" s="10" t="s">
        <v>401</v>
      </c>
      <c r="D4" s="11"/>
      <c r="E4" s="18"/>
      <c r="F4" s="10" t="s">
        <v>402</v>
      </c>
      <c r="G4" s="11"/>
      <c r="H4" s="19"/>
    </row>
    <row r="5" s="2" customFormat="1" ht="35.25" customHeight="1" spans="1:8">
      <c r="A5" s="9"/>
      <c r="B5" s="10"/>
      <c r="C5" s="10"/>
      <c r="D5" s="10" t="s">
        <v>403</v>
      </c>
      <c r="E5" s="20" t="s">
        <v>404</v>
      </c>
      <c r="F5" s="10"/>
      <c r="G5" s="9" t="s">
        <v>403</v>
      </c>
      <c r="H5" s="21" t="s">
        <v>404</v>
      </c>
    </row>
    <row r="6" s="1" customFormat="1" ht="17.25" customHeight="1" spans="1:8">
      <c r="A6" s="12"/>
      <c r="B6" s="13" t="s">
        <v>401</v>
      </c>
      <c r="C6" s="14">
        <f t="shared" ref="C6:F6" si="0">C7+C12+C23+C31+C38+C42+C45+C49+C52+C58+C61+C66</f>
        <v>308754</v>
      </c>
      <c r="D6" s="14">
        <f t="shared" si="0"/>
        <v>299234</v>
      </c>
      <c r="E6" s="14">
        <f t="shared" si="0"/>
        <v>9520</v>
      </c>
      <c r="F6" s="14">
        <f t="shared" si="0"/>
        <v>110027</v>
      </c>
      <c r="G6" s="14">
        <f>SUM(G7,G12,G23,G31,G38,G42,G45,G49,G52,G58,G61,G66)</f>
        <v>110027</v>
      </c>
      <c r="H6" s="16">
        <f>SUM(H7,H12,H23,H31,H38,H42,H45,H49,H52,H58,H61,H66)</f>
        <v>0</v>
      </c>
    </row>
    <row r="7" s="1" customFormat="1" ht="16.95" customHeight="1" spans="1:8">
      <c r="A7" s="12">
        <v>501</v>
      </c>
      <c r="B7" s="15" t="s">
        <v>405</v>
      </c>
      <c r="C7" s="16">
        <f t="shared" ref="C7:H7" si="1">SUM(C8:C11)</f>
        <v>64842</v>
      </c>
      <c r="D7" s="16">
        <f t="shared" si="1"/>
        <v>64842</v>
      </c>
      <c r="E7" s="16">
        <f t="shared" si="1"/>
        <v>0</v>
      </c>
      <c r="F7" s="16">
        <f t="shared" si="1"/>
        <v>63073</v>
      </c>
      <c r="G7" s="16">
        <f t="shared" si="1"/>
        <v>63073</v>
      </c>
      <c r="H7" s="16">
        <f t="shared" si="1"/>
        <v>0</v>
      </c>
    </row>
    <row r="8" s="1" customFormat="1" ht="16.95" customHeight="1" spans="1:8">
      <c r="A8" s="12">
        <v>50101</v>
      </c>
      <c r="B8" s="12" t="s">
        <v>406</v>
      </c>
      <c r="C8" s="16">
        <f t="shared" ref="C8:C11" si="2">D8+E8</f>
        <v>38210</v>
      </c>
      <c r="D8" s="16">
        <v>38210</v>
      </c>
      <c r="E8" s="16">
        <v>0</v>
      </c>
      <c r="F8" s="16">
        <f t="shared" ref="F8:F11" si="3">G8+H8</f>
        <v>38210</v>
      </c>
      <c r="G8" s="16">
        <v>38210</v>
      </c>
      <c r="H8" s="16">
        <v>0</v>
      </c>
    </row>
    <row r="9" s="1" customFormat="1" ht="16.95" customHeight="1" spans="1:8">
      <c r="A9" s="12">
        <v>50102</v>
      </c>
      <c r="B9" s="12" t="s">
        <v>407</v>
      </c>
      <c r="C9" s="16">
        <f t="shared" si="2"/>
        <v>10815</v>
      </c>
      <c r="D9" s="16">
        <v>10815</v>
      </c>
      <c r="E9" s="16">
        <v>0</v>
      </c>
      <c r="F9" s="16">
        <f t="shared" si="3"/>
        <v>10815</v>
      </c>
      <c r="G9" s="16">
        <v>10815</v>
      </c>
      <c r="H9" s="16">
        <v>0</v>
      </c>
    </row>
    <row r="10" s="1" customFormat="1" ht="16.95" customHeight="1" spans="1:8">
      <c r="A10" s="12">
        <v>50103</v>
      </c>
      <c r="B10" s="12" t="s">
        <v>408</v>
      </c>
      <c r="C10" s="16">
        <f t="shared" si="2"/>
        <v>5058</v>
      </c>
      <c r="D10" s="16">
        <v>5058</v>
      </c>
      <c r="E10" s="16">
        <v>0</v>
      </c>
      <c r="F10" s="16">
        <f t="shared" si="3"/>
        <v>5058</v>
      </c>
      <c r="G10" s="16">
        <v>5058</v>
      </c>
      <c r="H10" s="16">
        <v>0</v>
      </c>
    </row>
    <row r="11" s="1" customFormat="1" ht="16.95" customHeight="1" spans="1:8">
      <c r="A11" s="12">
        <v>50199</v>
      </c>
      <c r="B11" s="12" t="s">
        <v>409</v>
      </c>
      <c r="C11" s="16">
        <f t="shared" si="2"/>
        <v>10759</v>
      </c>
      <c r="D11" s="16">
        <v>10759</v>
      </c>
      <c r="E11" s="16">
        <v>0</v>
      </c>
      <c r="F11" s="16">
        <f t="shared" si="3"/>
        <v>8990</v>
      </c>
      <c r="G11" s="16">
        <v>8990</v>
      </c>
      <c r="H11" s="16">
        <v>0</v>
      </c>
    </row>
    <row r="12" s="1" customFormat="1" ht="16.95" customHeight="1" spans="1:8">
      <c r="A12" s="12">
        <v>502</v>
      </c>
      <c r="B12" s="15" t="s">
        <v>410</v>
      </c>
      <c r="C12" s="16">
        <f t="shared" ref="C12:H12" si="4">SUM(C13:C22)</f>
        <v>33794</v>
      </c>
      <c r="D12" s="16">
        <f t="shared" si="4"/>
        <v>31494</v>
      </c>
      <c r="E12" s="16">
        <f t="shared" si="4"/>
        <v>2300</v>
      </c>
      <c r="F12" s="16">
        <f t="shared" si="4"/>
        <v>11562</v>
      </c>
      <c r="G12" s="16">
        <f t="shared" si="4"/>
        <v>11562</v>
      </c>
      <c r="H12" s="16">
        <f t="shared" si="4"/>
        <v>0</v>
      </c>
    </row>
    <row r="13" s="1" customFormat="1" ht="16.95" customHeight="1" spans="1:8">
      <c r="A13" s="12">
        <v>50201</v>
      </c>
      <c r="B13" s="12" t="s">
        <v>411</v>
      </c>
      <c r="C13" s="16">
        <f t="shared" ref="C13:C22" si="5">D13+E13</f>
        <v>10518</v>
      </c>
      <c r="D13" s="16">
        <v>10039</v>
      </c>
      <c r="E13" s="16">
        <v>479</v>
      </c>
      <c r="F13" s="16">
        <f t="shared" ref="F13:F22" si="6">G13+H13</f>
        <v>5102</v>
      </c>
      <c r="G13" s="16">
        <v>5102</v>
      </c>
      <c r="H13" s="16">
        <v>0</v>
      </c>
    </row>
    <row r="14" s="1" customFormat="1" ht="16.95" customHeight="1" spans="1:8">
      <c r="A14" s="12">
        <v>50202</v>
      </c>
      <c r="B14" s="12" t="s">
        <v>412</v>
      </c>
      <c r="C14" s="16">
        <f t="shared" si="5"/>
        <v>171</v>
      </c>
      <c r="D14" s="16">
        <v>171</v>
      </c>
      <c r="E14" s="16">
        <v>0</v>
      </c>
      <c r="F14" s="16">
        <f t="shared" si="6"/>
        <v>0</v>
      </c>
      <c r="G14" s="16">
        <v>0</v>
      </c>
      <c r="H14" s="16">
        <v>0</v>
      </c>
    </row>
    <row r="15" s="1" customFormat="1" ht="16.95" customHeight="1" spans="1:8">
      <c r="A15" s="12">
        <v>50203</v>
      </c>
      <c r="B15" s="12" t="s">
        <v>413</v>
      </c>
      <c r="C15" s="16">
        <f t="shared" si="5"/>
        <v>449</v>
      </c>
      <c r="D15" s="16">
        <v>449</v>
      </c>
      <c r="E15" s="16">
        <v>0</v>
      </c>
      <c r="F15" s="16">
        <f t="shared" si="6"/>
        <v>0</v>
      </c>
      <c r="G15" s="16">
        <v>0</v>
      </c>
      <c r="H15" s="16">
        <v>0</v>
      </c>
    </row>
    <row r="16" s="1" customFormat="1" ht="16.95" customHeight="1" spans="1:8">
      <c r="A16" s="12">
        <v>50204</v>
      </c>
      <c r="B16" s="12" t="s">
        <v>414</v>
      </c>
      <c r="C16" s="16">
        <f t="shared" si="5"/>
        <v>505</v>
      </c>
      <c r="D16" s="16">
        <v>505</v>
      </c>
      <c r="E16" s="16">
        <v>0</v>
      </c>
      <c r="F16" s="16">
        <f t="shared" si="6"/>
        <v>0</v>
      </c>
      <c r="G16" s="16">
        <v>0</v>
      </c>
      <c r="H16" s="16">
        <v>0</v>
      </c>
    </row>
    <row r="17" s="1" customFormat="1" ht="16.95" customHeight="1" spans="1:8">
      <c r="A17" s="12">
        <v>50205</v>
      </c>
      <c r="B17" s="12" t="s">
        <v>415</v>
      </c>
      <c r="C17" s="16">
        <f t="shared" si="5"/>
        <v>1359</v>
      </c>
      <c r="D17" s="16">
        <v>1335</v>
      </c>
      <c r="E17" s="16">
        <v>24</v>
      </c>
      <c r="F17" s="16">
        <f t="shared" si="6"/>
        <v>0</v>
      </c>
      <c r="G17" s="16">
        <v>0</v>
      </c>
      <c r="H17" s="16">
        <v>0</v>
      </c>
    </row>
    <row r="18" s="1" customFormat="1" ht="16.95" customHeight="1" spans="1:8">
      <c r="A18" s="12">
        <v>50206</v>
      </c>
      <c r="B18" s="12" t="s">
        <v>416</v>
      </c>
      <c r="C18" s="16">
        <f t="shared" si="5"/>
        <v>142</v>
      </c>
      <c r="D18" s="16">
        <v>142</v>
      </c>
      <c r="E18" s="16">
        <v>0</v>
      </c>
      <c r="F18" s="16">
        <f t="shared" si="6"/>
        <v>142</v>
      </c>
      <c r="G18" s="16">
        <v>142</v>
      </c>
      <c r="H18" s="16">
        <v>0</v>
      </c>
    </row>
    <row r="19" s="1" customFormat="1" ht="16.95" customHeight="1" spans="1:8">
      <c r="A19" s="12">
        <v>50207</v>
      </c>
      <c r="B19" s="12" t="s">
        <v>417</v>
      </c>
      <c r="C19" s="16">
        <f t="shared" si="5"/>
        <v>0</v>
      </c>
      <c r="D19" s="16">
        <v>0</v>
      </c>
      <c r="E19" s="16">
        <v>0</v>
      </c>
      <c r="F19" s="16">
        <f t="shared" si="6"/>
        <v>0</v>
      </c>
      <c r="G19" s="16">
        <v>0</v>
      </c>
      <c r="H19" s="16">
        <v>0</v>
      </c>
    </row>
    <row r="20" s="1" customFormat="1" ht="16.95" customHeight="1" spans="1:8">
      <c r="A20" s="12">
        <v>50208</v>
      </c>
      <c r="B20" s="12" t="s">
        <v>418</v>
      </c>
      <c r="C20" s="16">
        <f t="shared" si="5"/>
        <v>429</v>
      </c>
      <c r="D20" s="16">
        <v>429</v>
      </c>
      <c r="E20" s="16">
        <v>0</v>
      </c>
      <c r="F20" s="16">
        <f t="shared" si="6"/>
        <v>429</v>
      </c>
      <c r="G20" s="16">
        <v>429</v>
      </c>
      <c r="H20" s="16">
        <v>0</v>
      </c>
    </row>
    <row r="21" s="1" customFormat="1" ht="16.95" customHeight="1" spans="1:8">
      <c r="A21" s="12">
        <v>50209</v>
      </c>
      <c r="B21" s="12" t="s">
        <v>419</v>
      </c>
      <c r="C21" s="16">
        <f t="shared" si="5"/>
        <v>492</v>
      </c>
      <c r="D21" s="16">
        <v>468</v>
      </c>
      <c r="E21" s="16">
        <v>24</v>
      </c>
      <c r="F21" s="16">
        <f t="shared" si="6"/>
        <v>0</v>
      </c>
      <c r="G21" s="16">
        <v>0</v>
      </c>
      <c r="H21" s="16">
        <v>0</v>
      </c>
    </row>
    <row r="22" s="1" customFormat="1" ht="16.95" customHeight="1" spans="1:8">
      <c r="A22" s="12">
        <v>50299</v>
      </c>
      <c r="B22" s="12" t="s">
        <v>420</v>
      </c>
      <c r="C22" s="16">
        <f t="shared" si="5"/>
        <v>19729</v>
      </c>
      <c r="D22" s="16">
        <v>17956</v>
      </c>
      <c r="E22" s="16">
        <v>1773</v>
      </c>
      <c r="F22" s="16">
        <f t="shared" si="6"/>
        <v>5889</v>
      </c>
      <c r="G22" s="16">
        <v>5889</v>
      </c>
      <c r="H22" s="16">
        <v>0</v>
      </c>
    </row>
    <row r="23" s="1" customFormat="1" ht="16.95" customHeight="1" spans="1:8">
      <c r="A23" s="12">
        <v>503</v>
      </c>
      <c r="B23" s="15" t="s">
        <v>421</v>
      </c>
      <c r="C23" s="16">
        <f t="shared" ref="C23:H23" si="7">SUM(C24:C30)</f>
        <v>70765</v>
      </c>
      <c r="D23" s="16">
        <f t="shared" si="7"/>
        <v>65341</v>
      </c>
      <c r="E23" s="16">
        <f t="shared" si="7"/>
        <v>5424</v>
      </c>
      <c r="F23" s="16">
        <f t="shared" si="7"/>
        <v>0</v>
      </c>
      <c r="G23" s="16">
        <f t="shared" si="7"/>
        <v>0</v>
      </c>
      <c r="H23" s="16">
        <f t="shared" si="7"/>
        <v>0</v>
      </c>
    </row>
    <row r="24" s="1" customFormat="1" ht="16.95" customHeight="1" spans="1:8">
      <c r="A24" s="12">
        <v>50301</v>
      </c>
      <c r="B24" s="12" t="s">
        <v>422</v>
      </c>
      <c r="C24" s="16">
        <f t="shared" ref="C24:C30" si="8">D24+E24</f>
        <v>7237</v>
      </c>
      <c r="D24" s="16">
        <v>4558</v>
      </c>
      <c r="E24" s="16">
        <v>2679</v>
      </c>
      <c r="F24" s="16">
        <f t="shared" ref="F24:F30" si="9">G24+H24</f>
        <v>0</v>
      </c>
      <c r="G24" s="16">
        <v>0</v>
      </c>
      <c r="H24" s="16">
        <v>0</v>
      </c>
    </row>
    <row r="25" s="1" customFormat="1" ht="16.95" customHeight="1" spans="1:8">
      <c r="A25" s="12">
        <v>50302</v>
      </c>
      <c r="B25" s="12" t="s">
        <v>423</v>
      </c>
      <c r="C25" s="16">
        <f t="shared" si="8"/>
        <v>47013</v>
      </c>
      <c r="D25" s="16">
        <v>44977</v>
      </c>
      <c r="E25" s="16">
        <v>2036</v>
      </c>
      <c r="F25" s="16">
        <f t="shared" si="9"/>
        <v>0</v>
      </c>
      <c r="G25" s="16">
        <v>0</v>
      </c>
      <c r="H25" s="16">
        <v>0</v>
      </c>
    </row>
    <row r="26" s="1" customFormat="1" ht="16.95" customHeight="1" spans="1:8">
      <c r="A26" s="12">
        <v>50303</v>
      </c>
      <c r="B26" s="12" t="s">
        <v>424</v>
      </c>
      <c r="C26" s="16">
        <f t="shared" si="8"/>
        <v>75</v>
      </c>
      <c r="D26" s="16">
        <v>75</v>
      </c>
      <c r="E26" s="16">
        <v>0</v>
      </c>
      <c r="F26" s="16">
        <f t="shared" si="9"/>
        <v>0</v>
      </c>
      <c r="G26" s="16">
        <v>0</v>
      </c>
      <c r="H26" s="16">
        <v>0</v>
      </c>
    </row>
    <row r="27" s="1" customFormat="1" ht="17.25" customHeight="1" spans="1:8">
      <c r="A27" s="12">
        <v>50305</v>
      </c>
      <c r="B27" s="12" t="s">
        <v>425</v>
      </c>
      <c r="C27" s="16">
        <f t="shared" si="8"/>
        <v>0</v>
      </c>
      <c r="D27" s="16">
        <v>0</v>
      </c>
      <c r="E27" s="16">
        <v>0</v>
      </c>
      <c r="F27" s="16">
        <f t="shared" si="9"/>
        <v>0</v>
      </c>
      <c r="G27" s="16">
        <v>0</v>
      </c>
      <c r="H27" s="16">
        <v>0</v>
      </c>
    </row>
    <row r="28" s="1" customFormat="1" ht="16.95" customHeight="1" spans="1:8">
      <c r="A28" s="12">
        <v>50306</v>
      </c>
      <c r="B28" s="12" t="s">
        <v>426</v>
      </c>
      <c r="C28" s="16">
        <f t="shared" si="8"/>
        <v>1002</v>
      </c>
      <c r="D28" s="16">
        <v>994</v>
      </c>
      <c r="E28" s="16">
        <v>8</v>
      </c>
      <c r="F28" s="16">
        <f t="shared" si="9"/>
        <v>0</v>
      </c>
      <c r="G28" s="16">
        <v>0</v>
      </c>
      <c r="H28" s="16">
        <v>0</v>
      </c>
    </row>
    <row r="29" s="1" customFormat="1" ht="16.95" customHeight="1" spans="1:8">
      <c r="A29" s="12">
        <v>50307</v>
      </c>
      <c r="B29" s="12" t="s">
        <v>427</v>
      </c>
      <c r="C29" s="16">
        <f t="shared" si="8"/>
        <v>20</v>
      </c>
      <c r="D29" s="16">
        <v>20</v>
      </c>
      <c r="E29" s="16">
        <v>0</v>
      </c>
      <c r="F29" s="16">
        <f t="shared" si="9"/>
        <v>0</v>
      </c>
      <c r="G29" s="16">
        <v>0</v>
      </c>
      <c r="H29" s="16">
        <v>0</v>
      </c>
    </row>
    <row r="30" s="1" customFormat="1" ht="16.95" customHeight="1" spans="1:8">
      <c r="A30" s="12">
        <v>50399</v>
      </c>
      <c r="B30" s="12" t="s">
        <v>428</v>
      </c>
      <c r="C30" s="16">
        <f t="shared" si="8"/>
        <v>15418</v>
      </c>
      <c r="D30" s="16">
        <v>14717</v>
      </c>
      <c r="E30" s="16">
        <v>701</v>
      </c>
      <c r="F30" s="16">
        <f t="shared" si="9"/>
        <v>0</v>
      </c>
      <c r="G30" s="16">
        <v>0</v>
      </c>
      <c r="H30" s="16">
        <v>0</v>
      </c>
    </row>
    <row r="31" s="1" customFormat="1" ht="16.95" customHeight="1" spans="1:8">
      <c r="A31" s="12">
        <v>504</v>
      </c>
      <c r="B31" s="15" t="s">
        <v>429</v>
      </c>
      <c r="C31" s="16">
        <f t="shared" ref="C31:H31" si="10">SUM(C32:C37)</f>
        <v>18113</v>
      </c>
      <c r="D31" s="16">
        <f t="shared" si="10"/>
        <v>16695</v>
      </c>
      <c r="E31" s="16">
        <f t="shared" si="10"/>
        <v>1418</v>
      </c>
      <c r="F31" s="16">
        <f t="shared" si="10"/>
        <v>0</v>
      </c>
      <c r="G31" s="16">
        <f t="shared" si="10"/>
        <v>0</v>
      </c>
      <c r="H31" s="16">
        <f t="shared" si="10"/>
        <v>0</v>
      </c>
    </row>
    <row r="32" s="1" customFormat="1" ht="16.95" customHeight="1" spans="1:8">
      <c r="A32" s="12">
        <v>50401</v>
      </c>
      <c r="B32" s="12" t="s">
        <v>422</v>
      </c>
      <c r="C32" s="16">
        <f t="shared" ref="C32:C37" si="11">D32+E32</f>
        <v>1455</v>
      </c>
      <c r="D32" s="16">
        <v>1453</v>
      </c>
      <c r="E32" s="16">
        <v>2</v>
      </c>
      <c r="F32" s="16">
        <f t="shared" ref="F32:F37" si="12">G32+H32</f>
        <v>0</v>
      </c>
      <c r="G32" s="16">
        <v>0</v>
      </c>
      <c r="H32" s="16">
        <v>0</v>
      </c>
    </row>
    <row r="33" s="1" customFormat="1" ht="16.95" customHeight="1" spans="1:8">
      <c r="A33" s="12">
        <v>50402</v>
      </c>
      <c r="B33" s="12" t="s">
        <v>423</v>
      </c>
      <c r="C33" s="16">
        <f t="shared" si="11"/>
        <v>16040</v>
      </c>
      <c r="D33" s="16">
        <v>14633</v>
      </c>
      <c r="E33" s="16">
        <v>1407</v>
      </c>
      <c r="F33" s="16">
        <f t="shared" si="12"/>
        <v>0</v>
      </c>
      <c r="G33" s="16">
        <v>0</v>
      </c>
      <c r="H33" s="16">
        <v>0</v>
      </c>
    </row>
    <row r="34" s="1" customFormat="1" ht="16.95" customHeight="1" spans="1:8">
      <c r="A34" s="12">
        <v>50403</v>
      </c>
      <c r="B34" s="12" t="s">
        <v>424</v>
      </c>
      <c r="C34" s="16">
        <f t="shared" si="11"/>
        <v>0</v>
      </c>
      <c r="D34" s="16">
        <v>0</v>
      </c>
      <c r="E34" s="16">
        <v>0</v>
      </c>
      <c r="F34" s="16">
        <f t="shared" si="12"/>
        <v>0</v>
      </c>
      <c r="G34" s="16">
        <v>0</v>
      </c>
      <c r="H34" s="16">
        <v>0</v>
      </c>
    </row>
    <row r="35" s="1" customFormat="1" ht="16.95" customHeight="1" spans="1:8">
      <c r="A35" s="12">
        <v>50404</v>
      </c>
      <c r="B35" s="12" t="s">
        <v>426</v>
      </c>
      <c r="C35" s="16">
        <f t="shared" si="11"/>
        <v>0</v>
      </c>
      <c r="D35" s="16">
        <v>0</v>
      </c>
      <c r="E35" s="16">
        <v>0</v>
      </c>
      <c r="F35" s="16">
        <f t="shared" si="12"/>
        <v>0</v>
      </c>
      <c r="G35" s="16">
        <v>0</v>
      </c>
      <c r="H35" s="16">
        <v>0</v>
      </c>
    </row>
    <row r="36" s="1" customFormat="1" ht="16.95" customHeight="1" spans="1:8">
      <c r="A36" s="12">
        <v>50405</v>
      </c>
      <c r="B36" s="12" t="s">
        <v>427</v>
      </c>
      <c r="C36" s="16">
        <f t="shared" si="11"/>
        <v>418</v>
      </c>
      <c r="D36" s="16">
        <v>418</v>
      </c>
      <c r="E36" s="16">
        <v>0</v>
      </c>
      <c r="F36" s="16">
        <f t="shared" si="12"/>
        <v>0</v>
      </c>
      <c r="G36" s="16">
        <v>0</v>
      </c>
      <c r="H36" s="16">
        <v>0</v>
      </c>
    </row>
    <row r="37" s="1" customFormat="1" ht="17.25" customHeight="1" spans="1:8">
      <c r="A37" s="12">
        <v>50499</v>
      </c>
      <c r="B37" s="12" t="s">
        <v>428</v>
      </c>
      <c r="C37" s="16">
        <f t="shared" si="11"/>
        <v>200</v>
      </c>
      <c r="D37" s="16">
        <v>191</v>
      </c>
      <c r="E37" s="16">
        <v>9</v>
      </c>
      <c r="F37" s="16">
        <f t="shared" si="12"/>
        <v>0</v>
      </c>
      <c r="G37" s="16">
        <v>0</v>
      </c>
      <c r="H37" s="16">
        <v>0</v>
      </c>
    </row>
    <row r="38" s="1" customFormat="1" ht="16.95" customHeight="1" spans="1:8">
      <c r="A38" s="12">
        <v>505</v>
      </c>
      <c r="B38" s="15" t="s">
        <v>430</v>
      </c>
      <c r="C38" s="16">
        <f t="shared" ref="C38:H38" si="13">SUM(C39:C41)</f>
        <v>32321</v>
      </c>
      <c r="D38" s="16">
        <f t="shared" si="13"/>
        <v>32321</v>
      </c>
      <c r="E38" s="16">
        <f t="shared" si="13"/>
        <v>0</v>
      </c>
      <c r="F38" s="16">
        <f t="shared" si="13"/>
        <v>26999</v>
      </c>
      <c r="G38" s="16">
        <f t="shared" si="13"/>
        <v>26999</v>
      </c>
      <c r="H38" s="16">
        <f t="shared" si="13"/>
        <v>0</v>
      </c>
    </row>
    <row r="39" s="1" customFormat="1" ht="16.95" customHeight="1" spans="1:8">
      <c r="A39" s="12">
        <v>50501</v>
      </c>
      <c r="B39" s="12" t="s">
        <v>431</v>
      </c>
      <c r="C39" s="16">
        <f t="shared" ref="C39:C41" si="14">D39+E39</f>
        <v>26634</v>
      </c>
      <c r="D39" s="16">
        <v>26634</v>
      </c>
      <c r="E39" s="16">
        <v>0</v>
      </c>
      <c r="F39" s="16">
        <f t="shared" ref="F39:F41" si="15">G39+H39</f>
        <v>24214</v>
      </c>
      <c r="G39" s="16">
        <v>24214</v>
      </c>
      <c r="H39" s="16">
        <v>0</v>
      </c>
    </row>
    <row r="40" s="1" customFormat="1" ht="16.95" customHeight="1" spans="1:8">
      <c r="A40" s="12">
        <v>50502</v>
      </c>
      <c r="B40" s="12" t="s">
        <v>432</v>
      </c>
      <c r="C40" s="16">
        <f t="shared" si="14"/>
        <v>5685</v>
      </c>
      <c r="D40" s="16">
        <v>5685</v>
      </c>
      <c r="E40" s="16">
        <v>0</v>
      </c>
      <c r="F40" s="16">
        <f t="shared" si="15"/>
        <v>2785</v>
      </c>
      <c r="G40" s="16">
        <v>2785</v>
      </c>
      <c r="H40" s="16">
        <v>0</v>
      </c>
    </row>
    <row r="41" s="1" customFormat="1" ht="16.95" customHeight="1" spans="1:8">
      <c r="A41" s="12">
        <v>50599</v>
      </c>
      <c r="B41" s="12" t="s">
        <v>433</v>
      </c>
      <c r="C41" s="16">
        <f t="shared" si="14"/>
        <v>2</v>
      </c>
      <c r="D41" s="16">
        <v>2</v>
      </c>
      <c r="E41" s="16">
        <v>0</v>
      </c>
      <c r="F41" s="16">
        <f t="shared" si="15"/>
        <v>0</v>
      </c>
      <c r="G41" s="16">
        <v>0</v>
      </c>
      <c r="H41" s="16">
        <v>0</v>
      </c>
    </row>
    <row r="42" s="1" customFormat="1" ht="16.95" customHeight="1" spans="1:8">
      <c r="A42" s="12">
        <v>506</v>
      </c>
      <c r="B42" s="15" t="s">
        <v>434</v>
      </c>
      <c r="C42" s="16">
        <f t="shared" ref="C42:H42" si="16">SUM(C43:C44)</f>
        <v>112</v>
      </c>
      <c r="D42" s="16">
        <f t="shared" si="16"/>
        <v>112</v>
      </c>
      <c r="E42" s="16">
        <f t="shared" si="16"/>
        <v>0</v>
      </c>
      <c r="F42" s="16">
        <f t="shared" si="16"/>
        <v>0</v>
      </c>
      <c r="G42" s="16">
        <f t="shared" si="16"/>
        <v>0</v>
      </c>
      <c r="H42" s="16">
        <f t="shared" si="16"/>
        <v>0</v>
      </c>
    </row>
    <row r="43" s="1" customFormat="1" ht="16.95" customHeight="1" spans="1:8">
      <c r="A43" s="12">
        <v>50601</v>
      </c>
      <c r="B43" s="12" t="s">
        <v>435</v>
      </c>
      <c r="C43" s="16">
        <f t="shared" ref="C43:C48" si="17">D43+E43</f>
        <v>62</v>
      </c>
      <c r="D43" s="16">
        <v>62</v>
      </c>
      <c r="E43" s="16">
        <v>0</v>
      </c>
      <c r="F43" s="16">
        <f t="shared" ref="F43:F48" si="18">G43+H43</f>
        <v>0</v>
      </c>
      <c r="G43" s="16">
        <v>0</v>
      </c>
      <c r="H43" s="16">
        <v>0</v>
      </c>
    </row>
    <row r="44" s="1" customFormat="1" ht="16.95" customHeight="1" spans="1:8">
      <c r="A44" s="12">
        <v>50602</v>
      </c>
      <c r="B44" s="12" t="s">
        <v>436</v>
      </c>
      <c r="C44" s="16">
        <f t="shared" si="17"/>
        <v>50</v>
      </c>
      <c r="D44" s="16">
        <v>50</v>
      </c>
      <c r="E44" s="16">
        <v>0</v>
      </c>
      <c r="F44" s="16">
        <f t="shared" si="18"/>
        <v>0</v>
      </c>
      <c r="G44" s="16">
        <v>0</v>
      </c>
      <c r="H44" s="16">
        <v>0</v>
      </c>
    </row>
    <row r="45" s="1" customFormat="1" ht="16.95" customHeight="1" spans="1:8">
      <c r="A45" s="12">
        <v>507</v>
      </c>
      <c r="B45" s="15" t="s">
        <v>437</v>
      </c>
      <c r="C45" s="16">
        <f t="shared" ref="C45:H45" si="19">SUM(C46:C48)</f>
        <v>1597</v>
      </c>
      <c r="D45" s="16">
        <f t="shared" si="19"/>
        <v>1597</v>
      </c>
      <c r="E45" s="16">
        <f t="shared" si="19"/>
        <v>0</v>
      </c>
      <c r="F45" s="16">
        <f t="shared" si="19"/>
        <v>0</v>
      </c>
      <c r="G45" s="16">
        <f t="shared" si="19"/>
        <v>0</v>
      </c>
      <c r="H45" s="16">
        <f t="shared" si="19"/>
        <v>0</v>
      </c>
    </row>
    <row r="46" s="1" customFormat="1" ht="16.95" customHeight="1" spans="1:8">
      <c r="A46" s="12">
        <v>50701</v>
      </c>
      <c r="B46" s="12" t="s">
        <v>438</v>
      </c>
      <c r="C46" s="16">
        <f t="shared" si="17"/>
        <v>168</v>
      </c>
      <c r="D46" s="16">
        <v>168</v>
      </c>
      <c r="E46" s="16">
        <v>0</v>
      </c>
      <c r="F46" s="16">
        <f t="shared" si="18"/>
        <v>0</v>
      </c>
      <c r="G46" s="16">
        <v>0</v>
      </c>
      <c r="H46" s="16">
        <v>0</v>
      </c>
    </row>
    <row r="47" s="1" customFormat="1" ht="16.95" customHeight="1" spans="1:8">
      <c r="A47" s="12">
        <v>50702</v>
      </c>
      <c r="B47" s="12" t="s">
        <v>439</v>
      </c>
      <c r="C47" s="16">
        <f t="shared" si="17"/>
        <v>1106</v>
      </c>
      <c r="D47" s="16">
        <v>1106</v>
      </c>
      <c r="E47" s="16">
        <v>0</v>
      </c>
      <c r="F47" s="16">
        <f t="shared" si="18"/>
        <v>0</v>
      </c>
      <c r="G47" s="16">
        <v>0</v>
      </c>
      <c r="H47" s="16">
        <v>0</v>
      </c>
    </row>
    <row r="48" s="1" customFormat="1" ht="16.95" customHeight="1" spans="1:8">
      <c r="A48" s="12">
        <v>50799</v>
      </c>
      <c r="B48" s="12" t="s">
        <v>440</v>
      </c>
      <c r="C48" s="16">
        <f t="shared" si="17"/>
        <v>323</v>
      </c>
      <c r="D48" s="16">
        <v>323</v>
      </c>
      <c r="E48" s="16">
        <v>0</v>
      </c>
      <c r="F48" s="16">
        <f t="shared" si="18"/>
        <v>0</v>
      </c>
      <c r="G48" s="16">
        <v>0</v>
      </c>
      <c r="H48" s="16">
        <v>0</v>
      </c>
    </row>
    <row r="49" s="1" customFormat="1" ht="16.95" customHeight="1" spans="1:8">
      <c r="A49" s="12">
        <v>508</v>
      </c>
      <c r="B49" s="15" t="s">
        <v>441</v>
      </c>
      <c r="C49" s="16">
        <f t="shared" ref="C49:H49" si="20">SUM(C50:C51)</f>
        <v>0</v>
      </c>
      <c r="D49" s="16">
        <f t="shared" si="20"/>
        <v>0</v>
      </c>
      <c r="E49" s="16">
        <f t="shared" si="20"/>
        <v>0</v>
      </c>
      <c r="F49" s="16">
        <f t="shared" si="20"/>
        <v>0</v>
      </c>
      <c r="G49" s="16">
        <f t="shared" si="20"/>
        <v>0</v>
      </c>
      <c r="H49" s="16">
        <f t="shared" si="20"/>
        <v>0</v>
      </c>
    </row>
    <row r="50" s="1" customFormat="1" ht="16.95" customHeight="1" spans="1:8">
      <c r="A50" s="12">
        <v>50801</v>
      </c>
      <c r="B50" s="12" t="s">
        <v>442</v>
      </c>
      <c r="C50" s="16">
        <f t="shared" ref="C50:C57" si="21">D50+E50</f>
        <v>0</v>
      </c>
      <c r="D50" s="16">
        <v>0</v>
      </c>
      <c r="E50" s="16">
        <v>0</v>
      </c>
      <c r="F50" s="16">
        <f t="shared" ref="F50:F57" si="22">G50+H50</f>
        <v>0</v>
      </c>
      <c r="G50" s="16">
        <v>0</v>
      </c>
      <c r="H50" s="16">
        <v>0</v>
      </c>
    </row>
    <row r="51" s="1" customFormat="1" ht="17.25" customHeight="1" spans="1:8">
      <c r="A51" s="12">
        <v>50802</v>
      </c>
      <c r="B51" s="12" t="s">
        <v>443</v>
      </c>
      <c r="C51" s="16">
        <f t="shared" si="21"/>
        <v>0</v>
      </c>
      <c r="D51" s="16">
        <v>0</v>
      </c>
      <c r="E51" s="16">
        <v>0</v>
      </c>
      <c r="F51" s="16">
        <f t="shared" si="22"/>
        <v>0</v>
      </c>
      <c r="G51" s="16">
        <v>0</v>
      </c>
      <c r="H51" s="16">
        <v>0</v>
      </c>
    </row>
    <row r="52" s="1" customFormat="1" ht="16.95" customHeight="1" spans="1:8">
      <c r="A52" s="12">
        <v>509</v>
      </c>
      <c r="B52" s="15" t="s">
        <v>444</v>
      </c>
      <c r="C52" s="16">
        <f t="shared" ref="C52:H52" si="23">SUM(C53:C57)</f>
        <v>51641</v>
      </c>
      <c r="D52" s="16">
        <f t="shared" si="23"/>
        <v>51453</v>
      </c>
      <c r="E52" s="16">
        <f t="shared" si="23"/>
        <v>188</v>
      </c>
      <c r="F52" s="16">
        <f t="shared" si="23"/>
        <v>8393</v>
      </c>
      <c r="G52" s="16">
        <f t="shared" si="23"/>
        <v>8393</v>
      </c>
      <c r="H52" s="16">
        <f t="shared" si="23"/>
        <v>0</v>
      </c>
    </row>
    <row r="53" s="1" customFormat="1" ht="16.95" customHeight="1" spans="1:8">
      <c r="A53" s="12">
        <v>50901</v>
      </c>
      <c r="B53" s="12" t="s">
        <v>445</v>
      </c>
      <c r="C53" s="16">
        <f t="shared" si="21"/>
        <v>21626</v>
      </c>
      <c r="D53" s="16">
        <v>21461</v>
      </c>
      <c r="E53" s="16">
        <v>165</v>
      </c>
      <c r="F53" s="16">
        <f t="shared" si="22"/>
        <v>0</v>
      </c>
      <c r="G53" s="16">
        <v>0</v>
      </c>
      <c r="H53" s="16">
        <v>0</v>
      </c>
    </row>
    <row r="54" s="1" customFormat="1" ht="16.95" customHeight="1" spans="1:8">
      <c r="A54" s="12">
        <v>50902</v>
      </c>
      <c r="B54" s="12" t="s">
        <v>446</v>
      </c>
      <c r="C54" s="16">
        <f t="shared" si="21"/>
        <v>3230</v>
      </c>
      <c r="D54" s="16">
        <v>3207</v>
      </c>
      <c r="E54" s="16">
        <v>23</v>
      </c>
      <c r="F54" s="16">
        <f t="shared" si="22"/>
        <v>0</v>
      </c>
      <c r="G54" s="16">
        <v>0</v>
      </c>
      <c r="H54" s="16">
        <v>0</v>
      </c>
    </row>
    <row r="55" s="1" customFormat="1" ht="16.95" customHeight="1" spans="1:8">
      <c r="A55" s="12">
        <v>50903</v>
      </c>
      <c r="B55" s="12" t="s">
        <v>447</v>
      </c>
      <c r="C55" s="16">
        <f t="shared" si="21"/>
        <v>6474</v>
      </c>
      <c r="D55" s="16">
        <v>6474</v>
      </c>
      <c r="E55" s="16">
        <v>0</v>
      </c>
      <c r="F55" s="16">
        <f t="shared" si="22"/>
        <v>0</v>
      </c>
      <c r="G55" s="16">
        <v>0</v>
      </c>
      <c r="H55" s="16">
        <v>0</v>
      </c>
    </row>
    <row r="56" s="1" customFormat="1" ht="16.95" customHeight="1" spans="1:8">
      <c r="A56" s="12">
        <v>50905</v>
      </c>
      <c r="B56" s="12" t="s">
        <v>448</v>
      </c>
      <c r="C56" s="16">
        <f t="shared" si="21"/>
        <v>1406</v>
      </c>
      <c r="D56" s="16">
        <v>1406</v>
      </c>
      <c r="E56" s="16">
        <v>0</v>
      </c>
      <c r="F56" s="16">
        <f t="shared" si="22"/>
        <v>1406</v>
      </c>
      <c r="G56" s="16">
        <v>1406</v>
      </c>
      <c r="H56" s="16">
        <v>0</v>
      </c>
    </row>
    <row r="57" s="1" customFormat="1" ht="16.95" customHeight="1" spans="1:8">
      <c r="A57" s="12">
        <v>50999</v>
      </c>
      <c r="B57" s="12" t="s">
        <v>449</v>
      </c>
      <c r="C57" s="16">
        <f t="shared" si="21"/>
        <v>18905</v>
      </c>
      <c r="D57" s="16">
        <v>18905</v>
      </c>
      <c r="E57" s="16">
        <v>0</v>
      </c>
      <c r="F57" s="16">
        <f t="shared" si="22"/>
        <v>6987</v>
      </c>
      <c r="G57" s="16">
        <v>6987</v>
      </c>
      <c r="H57" s="16">
        <v>0</v>
      </c>
    </row>
    <row r="58" s="1" customFormat="1" ht="16.95" customHeight="1" spans="1:8">
      <c r="A58" s="12">
        <v>510</v>
      </c>
      <c r="B58" s="15" t="s">
        <v>450</v>
      </c>
      <c r="C58" s="16">
        <f t="shared" ref="C58:H58" si="24">SUM(C59:C60)</f>
        <v>31327</v>
      </c>
      <c r="D58" s="16">
        <f t="shared" si="24"/>
        <v>31327</v>
      </c>
      <c r="E58" s="16">
        <f t="shared" si="24"/>
        <v>0</v>
      </c>
      <c r="F58" s="16">
        <f t="shared" si="24"/>
        <v>0</v>
      </c>
      <c r="G58" s="16">
        <f t="shared" si="24"/>
        <v>0</v>
      </c>
      <c r="H58" s="16">
        <f t="shared" si="24"/>
        <v>0</v>
      </c>
    </row>
    <row r="59" s="1" customFormat="1" ht="16.95" customHeight="1" spans="1:8">
      <c r="A59" s="12">
        <v>51002</v>
      </c>
      <c r="B59" s="12" t="s">
        <v>451</v>
      </c>
      <c r="C59" s="16">
        <f t="shared" ref="C59:C65" si="25">D59+E59</f>
        <v>31327</v>
      </c>
      <c r="D59" s="16">
        <v>31327</v>
      </c>
      <c r="E59" s="16">
        <v>0</v>
      </c>
      <c r="F59" s="16">
        <f t="shared" ref="F59:F65" si="26">G59+H59</f>
        <v>0</v>
      </c>
      <c r="G59" s="16">
        <v>0</v>
      </c>
      <c r="H59" s="16">
        <v>0</v>
      </c>
    </row>
    <row r="60" s="1" customFormat="1" ht="16.95" customHeight="1" spans="1:8">
      <c r="A60" s="12">
        <v>51003</v>
      </c>
      <c r="B60" s="12" t="s">
        <v>452</v>
      </c>
      <c r="C60" s="16">
        <f t="shared" si="25"/>
        <v>0</v>
      </c>
      <c r="D60" s="16">
        <v>0</v>
      </c>
      <c r="E60" s="16">
        <v>0</v>
      </c>
      <c r="F60" s="16">
        <f t="shared" si="26"/>
        <v>0</v>
      </c>
      <c r="G60" s="16">
        <v>0</v>
      </c>
      <c r="H60" s="16">
        <v>0</v>
      </c>
    </row>
    <row r="61" s="1" customFormat="1" ht="16.95" customHeight="1" spans="1:8">
      <c r="A61" s="12">
        <v>511</v>
      </c>
      <c r="B61" s="15" t="s">
        <v>453</v>
      </c>
      <c r="C61" s="16">
        <f t="shared" ref="C61:H61" si="27">SUM(C62:C65)</f>
        <v>3457</v>
      </c>
      <c r="D61" s="16">
        <f t="shared" si="27"/>
        <v>3457</v>
      </c>
      <c r="E61" s="16">
        <f t="shared" si="27"/>
        <v>0</v>
      </c>
      <c r="F61" s="16">
        <f t="shared" si="27"/>
        <v>0</v>
      </c>
      <c r="G61" s="16">
        <f t="shared" si="27"/>
        <v>0</v>
      </c>
      <c r="H61" s="16">
        <f t="shared" si="27"/>
        <v>0</v>
      </c>
    </row>
    <row r="62" s="1" customFormat="1" ht="16.95" customHeight="1" spans="1:8">
      <c r="A62" s="12">
        <v>51101</v>
      </c>
      <c r="B62" s="12" t="s">
        <v>454</v>
      </c>
      <c r="C62" s="16">
        <f t="shared" si="25"/>
        <v>3453</v>
      </c>
      <c r="D62" s="16">
        <v>3453</v>
      </c>
      <c r="E62" s="16">
        <v>0</v>
      </c>
      <c r="F62" s="16">
        <f t="shared" si="26"/>
        <v>0</v>
      </c>
      <c r="G62" s="16">
        <v>0</v>
      </c>
      <c r="H62" s="16">
        <v>0</v>
      </c>
    </row>
    <row r="63" s="1" customFormat="1" ht="16.95" customHeight="1" spans="1:8">
      <c r="A63" s="12">
        <v>51102</v>
      </c>
      <c r="B63" s="12" t="s">
        <v>455</v>
      </c>
      <c r="C63" s="16">
        <f t="shared" si="25"/>
        <v>0</v>
      </c>
      <c r="D63" s="16">
        <v>0</v>
      </c>
      <c r="E63" s="16">
        <v>0</v>
      </c>
      <c r="F63" s="16">
        <f t="shared" si="26"/>
        <v>0</v>
      </c>
      <c r="G63" s="16">
        <v>0</v>
      </c>
      <c r="H63" s="16">
        <v>0</v>
      </c>
    </row>
    <row r="64" s="1" customFormat="1" ht="16.95" customHeight="1" spans="1:8">
      <c r="A64" s="12">
        <v>51103</v>
      </c>
      <c r="B64" s="12" t="s">
        <v>456</v>
      </c>
      <c r="C64" s="16">
        <f t="shared" si="25"/>
        <v>4</v>
      </c>
      <c r="D64" s="16">
        <v>4</v>
      </c>
      <c r="E64" s="16">
        <v>0</v>
      </c>
      <c r="F64" s="16">
        <f t="shared" si="26"/>
        <v>0</v>
      </c>
      <c r="G64" s="16">
        <v>0</v>
      </c>
      <c r="H64" s="16">
        <v>0</v>
      </c>
    </row>
    <row r="65" s="1" customFormat="1" ht="16.95" customHeight="1" spans="1:8">
      <c r="A65" s="12">
        <v>51104</v>
      </c>
      <c r="B65" s="12" t="s">
        <v>457</v>
      </c>
      <c r="C65" s="16">
        <f t="shared" si="25"/>
        <v>0</v>
      </c>
      <c r="D65" s="16">
        <v>0</v>
      </c>
      <c r="E65" s="16">
        <v>0</v>
      </c>
      <c r="F65" s="16">
        <f t="shared" si="26"/>
        <v>0</v>
      </c>
      <c r="G65" s="16">
        <v>0</v>
      </c>
      <c r="H65" s="16">
        <v>0</v>
      </c>
    </row>
    <row r="66" s="1" customFormat="1" ht="16.95" customHeight="1" spans="1:8">
      <c r="A66" s="12">
        <v>599</v>
      </c>
      <c r="B66" s="15" t="s">
        <v>312</v>
      </c>
      <c r="C66" s="16">
        <f t="shared" ref="C66:H66" si="28">SUM(C67:C70)</f>
        <v>785</v>
      </c>
      <c r="D66" s="16">
        <f t="shared" si="28"/>
        <v>595</v>
      </c>
      <c r="E66" s="16">
        <f t="shared" si="28"/>
        <v>190</v>
      </c>
      <c r="F66" s="16">
        <f t="shared" si="28"/>
        <v>0</v>
      </c>
      <c r="G66" s="16">
        <f t="shared" si="28"/>
        <v>0</v>
      </c>
      <c r="H66" s="16">
        <f t="shared" si="28"/>
        <v>0</v>
      </c>
    </row>
    <row r="67" s="1" customFormat="1" ht="17.25" customHeight="1" spans="1:8">
      <c r="A67" s="12">
        <v>59906</v>
      </c>
      <c r="B67" s="12" t="s">
        <v>458</v>
      </c>
      <c r="C67" s="16">
        <f t="shared" ref="C67:C70" si="29">D67+E67</f>
        <v>0</v>
      </c>
      <c r="D67" s="16">
        <v>0</v>
      </c>
      <c r="E67" s="16">
        <v>0</v>
      </c>
      <c r="F67" s="16">
        <f t="shared" ref="F67:F70" si="30">G67+H67</f>
        <v>0</v>
      </c>
      <c r="G67" s="16">
        <v>0</v>
      </c>
      <c r="H67" s="16">
        <v>0</v>
      </c>
    </row>
    <row r="68" s="1" customFormat="1" ht="16.95" customHeight="1" spans="1:8">
      <c r="A68" s="12">
        <v>59907</v>
      </c>
      <c r="B68" s="12" t="s">
        <v>459</v>
      </c>
      <c r="C68" s="16">
        <f t="shared" si="29"/>
        <v>0</v>
      </c>
      <c r="D68" s="16">
        <v>0</v>
      </c>
      <c r="E68" s="16">
        <v>0</v>
      </c>
      <c r="F68" s="16">
        <f t="shared" si="30"/>
        <v>0</v>
      </c>
      <c r="G68" s="16">
        <v>0</v>
      </c>
      <c r="H68" s="16">
        <v>0</v>
      </c>
    </row>
    <row r="69" s="1" customFormat="1" ht="16.95" customHeight="1" spans="1:8">
      <c r="A69" s="12">
        <v>59908</v>
      </c>
      <c r="B69" s="12" t="s">
        <v>460</v>
      </c>
      <c r="C69" s="16">
        <f t="shared" si="29"/>
        <v>0</v>
      </c>
      <c r="D69" s="16">
        <v>0</v>
      </c>
      <c r="E69" s="16">
        <v>0</v>
      </c>
      <c r="F69" s="16">
        <f t="shared" si="30"/>
        <v>0</v>
      </c>
      <c r="G69" s="16">
        <v>0</v>
      </c>
      <c r="H69" s="16">
        <v>0</v>
      </c>
    </row>
    <row r="70" s="1" customFormat="1" ht="16.95" customHeight="1" spans="1:8">
      <c r="A70" s="12">
        <v>59999</v>
      </c>
      <c r="B70" s="12" t="s">
        <v>461</v>
      </c>
      <c r="C70" s="16">
        <f t="shared" si="29"/>
        <v>785</v>
      </c>
      <c r="D70" s="16">
        <v>595</v>
      </c>
      <c r="E70" s="16">
        <v>190</v>
      </c>
      <c r="F70" s="16">
        <f t="shared" si="30"/>
        <v>0</v>
      </c>
      <c r="G70" s="16">
        <v>0</v>
      </c>
      <c r="H70" s="16">
        <v>0</v>
      </c>
    </row>
  </sheetData>
  <mergeCells count="7">
    <mergeCell ref="A1:B1"/>
    <mergeCell ref="A2:H2"/>
    <mergeCell ref="A3:B3"/>
    <mergeCell ref="A4:A5"/>
    <mergeCell ref="B4:B5"/>
    <mergeCell ref="C4:C5"/>
    <mergeCell ref="F4:F5"/>
  </mergeCells>
  <pageMargins left="0.751388888888889" right="0.751388888888889" top="1" bottom="1" header="0.5" footer="0.5"/>
  <pageSetup paperSize="9" scale="67"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8"/>
  <sheetViews>
    <sheetView workbookViewId="0">
      <pane ySplit="5" topLeftCell="A64" activePane="bottomLeft" state="frozenSplit"/>
      <selection/>
      <selection pane="bottomLeft" activeCell="A1" sqref="$A1:$XFD65536"/>
    </sheetView>
  </sheetViews>
  <sheetFormatPr defaultColWidth="9" defaultRowHeight="20.1" customHeight="1"/>
  <cols>
    <col min="1" max="1" width="42.25" style="368" customWidth="1"/>
    <col min="2" max="2" width="11.25" style="369" customWidth="1"/>
    <col min="3" max="3" width="11.25" style="370" customWidth="1"/>
    <col min="4" max="4" width="11.25" style="368" customWidth="1"/>
    <col min="5" max="5" width="30.75" style="368" customWidth="1"/>
    <col min="6" max="6" width="15.25" style="371" customWidth="1"/>
    <col min="7" max="7" width="14.25" style="372" customWidth="1"/>
    <col min="8" max="8" width="14.25" style="373" customWidth="1"/>
    <col min="9" max="9" width="11.5" style="368"/>
    <col min="10" max="16384" width="9" style="368"/>
  </cols>
  <sheetData>
    <row r="1" customHeight="1" spans="1:6">
      <c r="A1" s="374" t="s">
        <v>53</v>
      </c>
      <c r="B1" s="375"/>
      <c r="F1" s="408"/>
    </row>
    <row r="2" ht="22.5" customHeight="1" spans="1:8">
      <c r="A2" s="376" t="s">
        <v>54</v>
      </c>
      <c r="B2" s="376"/>
      <c r="C2" s="376"/>
      <c r="D2" s="376"/>
      <c r="E2" s="376"/>
      <c r="F2" s="376"/>
      <c r="G2" s="376"/>
      <c r="H2" s="376"/>
    </row>
    <row r="3" ht="20.25" customHeight="1" spans="1:8">
      <c r="A3" s="377" t="s">
        <v>55</v>
      </c>
      <c r="B3" s="377"/>
      <c r="C3" s="377"/>
      <c r="D3" s="377"/>
      <c r="E3" s="377"/>
      <c r="F3" s="409"/>
      <c r="H3" s="410"/>
    </row>
    <row r="4" ht="18.75" customHeight="1" spans="1:8">
      <c r="A4" s="378" t="s">
        <v>56</v>
      </c>
      <c r="B4" s="379" t="s">
        <v>57</v>
      </c>
      <c r="C4" s="380" t="s">
        <v>58</v>
      </c>
      <c r="D4" s="381" t="s">
        <v>59</v>
      </c>
      <c r="E4" s="378" t="s">
        <v>56</v>
      </c>
      <c r="F4" s="411" t="s">
        <v>60</v>
      </c>
      <c r="G4" s="411" t="s">
        <v>61</v>
      </c>
      <c r="H4" s="381" t="s">
        <v>59</v>
      </c>
    </row>
    <row r="5" ht="35.25" customHeight="1" spans="1:8">
      <c r="A5" s="382"/>
      <c r="B5" s="383"/>
      <c r="C5" s="384"/>
      <c r="D5" s="385"/>
      <c r="E5" s="382"/>
      <c r="F5" s="412"/>
      <c r="G5" s="412"/>
      <c r="H5" s="385"/>
    </row>
    <row r="6" ht="21.95" customHeight="1" spans="1:8">
      <c r="A6" s="386" t="s">
        <v>62</v>
      </c>
      <c r="B6" s="387">
        <v>6752</v>
      </c>
      <c r="C6" s="388">
        <v>6307</v>
      </c>
      <c r="D6" s="389">
        <f>(C6-B6)/B6*100</f>
        <v>-6.59063981042654</v>
      </c>
      <c r="E6" s="413" t="s">
        <v>63</v>
      </c>
      <c r="F6" s="318">
        <v>25420</v>
      </c>
      <c r="G6" s="414">
        <v>21234</v>
      </c>
      <c r="H6" s="415">
        <f>(G6-F6)/F6*100</f>
        <v>-16.4673485444532</v>
      </c>
    </row>
    <row r="7" ht="21.95" customHeight="1" spans="1:8">
      <c r="A7" s="386"/>
      <c r="B7" s="387"/>
      <c r="C7" s="388"/>
      <c r="D7" s="389"/>
      <c r="E7" s="413" t="s">
        <v>64</v>
      </c>
      <c r="F7" s="318">
        <v>306</v>
      </c>
      <c r="G7" s="318">
        <v>265</v>
      </c>
      <c r="H7" s="415">
        <f t="shared" ref="H7:H39" si="0">(G7-F7)/F7*100</f>
        <v>-13.3986928104575</v>
      </c>
    </row>
    <row r="8" ht="21.95" customHeight="1" spans="1:8">
      <c r="A8" s="386" t="s">
        <v>16</v>
      </c>
      <c r="B8" s="387">
        <v>1121</v>
      </c>
      <c r="C8" s="390">
        <v>1256</v>
      </c>
      <c r="D8" s="389">
        <f t="shared" ref="D8:D20" si="1">(C8-B8)/B8*100</f>
        <v>12.042818911686</v>
      </c>
      <c r="E8" s="413" t="s">
        <v>65</v>
      </c>
      <c r="F8" s="318">
        <v>11122</v>
      </c>
      <c r="G8" s="414">
        <v>7911</v>
      </c>
      <c r="H8" s="415">
        <f t="shared" si="0"/>
        <v>-28.8707067074267</v>
      </c>
    </row>
    <row r="9" ht="21.95" customHeight="1" spans="1:8">
      <c r="A9" s="386" t="s">
        <v>17</v>
      </c>
      <c r="B9" s="387">
        <v>455</v>
      </c>
      <c r="C9" s="391">
        <v>501</v>
      </c>
      <c r="D9" s="389">
        <f t="shared" si="1"/>
        <v>10.1098901098901</v>
      </c>
      <c r="E9" s="413" t="s">
        <v>66</v>
      </c>
      <c r="F9" s="318">
        <v>55201</v>
      </c>
      <c r="G9" s="414">
        <v>54346</v>
      </c>
      <c r="H9" s="415">
        <f t="shared" si="0"/>
        <v>-1.54888498396768</v>
      </c>
    </row>
    <row r="10" ht="21.95" customHeight="1" spans="1:8">
      <c r="A10" s="386" t="s">
        <v>18</v>
      </c>
      <c r="B10" s="387">
        <v>165</v>
      </c>
      <c r="C10" s="391">
        <v>393</v>
      </c>
      <c r="D10" s="389">
        <f t="shared" si="1"/>
        <v>138.181818181818</v>
      </c>
      <c r="E10" s="413" t="s">
        <v>67</v>
      </c>
      <c r="F10" s="318">
        <v>262</v>
      </c>
      <c r="G10" s="318">
        <v>108</v>
      </c>
      <c r="H10" s="415">
        <f t="shared" si="0"/>
        <v>-58.7786259541985</v>
      </c>
    </row>
    <row r="11" ht="21.95" customHeight="1" spans="1:8">
      <c r="A11" s="386" t="s">
        <v>19</v>
      </c>
      <c r="B11" s="392">
        <v>1111</v>
      </c>
      <c r="C11" s="391">
        <v>1133</v>
      </c>
      <c r="D11" s="389">
        <f t="shared" si="1"/>
        <v>1.98019801980198</v>
      </c>
      <c r="E11" s="416" t="s">
        <v>68</v>
      </c>
      <c r="F11" s="318">
        <v>2502</v>
      </c>
      <c r="G11" s="318">
        <v>4049</v>
      </c>
      <c r="H11" s="415">
        <f t="shared" si="0"/>
        <v>61.8305355715428</v>
      </c>
    </row>
    <row r="12" ht="21.95" customHeight="1" spans="1:8">
      <c r="A12" s="386" t="s">
        <v>20</v>
      </c>
      <c r="B12" s="393">
        <v>853</v>
      </c>
      <c r="C12" s="269">
        <v>650</v>
      </c>
      <c r="D12" s="389">
        <f t="shared" si="1"/>
        <v>-23.7983587338804</v>
      </c>
      <c r="E12" s="413" t="s">
        <v>69</v>
      </c>
      <c r="F12" s="318">
        <v>37718</v>
      </c>
      <c r="G12" s="318">
        <v>49271</v>
      </c>
      <c r="H12" s="415">
        <f t="shared" si="0"/>
        <v>30.6299379606554</v>
      </c>
    </row>
    <row r="13" ht="21.95" customHeight="1" spans="1:8">
      <c r="A13" s="386" t="s">
        <v>21</v>
      </c>
      <c r="B13" s="393">
        <v>292</v>
      </c>
      <c r="C13" s="391">
        <v>376</v>
      </c>
      <c r="D13" s="389">
        <f t="shared" si="1"/>
        <v>28.7671232876712</v>
      </c>
      <c r="E13" s="416" t="s">
        <v>70</v>
      </c>
      <c r="F13" s="318">
        <v>31442</v>
      </c>
      <c r="G13" s="414">
        <v>35309</v>
      </c>
      <c r="H13" s="415">
        <f t="shared" si="0"/>
        <v>12.2988359519115</v>
      </c>
    </row>
    <row r="14" ht="21.95" customHeight="1" spans="1:8">
      <c r="A14" s="386" t="s">
        <v>22</v>
      </c>
      <c r="B14" s="393">
        <v>464</v>
      </c>
      <c r="C14" s="391">
        <v>378</v>
      </c>
      <c r="D14" s="389">
        <f t="shared" si="1"/>
        <v>-18.5344827586207</v>
      </c>
      <c r="E14" s="413" t="s">
        <v>71</v>
      </c>
      <c r="F14" s="318">
        <v>1297</v>
      </c>
      <c r="G14" s="414">
        <v>6706</v>
      </c>
      <c r="H14" s="415">
        <f t="shared" si="0"/>
        <v>417.03932151118</v>
      </c>
    </row>
    <row r="15" ht="21.95" customHeight="1" spans="1:8">
      <c r="A15" s="386" t="s">
        <v>23</v>
      </c>
      <c r="B15" s="393">
        <v>1385</v>
      </c>
      <c r="C15" s="391">
        <v>1855</v>
      </c>
      <c r="D15" s="389">
        <f t="shared" si="1"/>
        <v>33.9350180505415</v>
      </c>
      <c r="E15" s="413" t="s">
        <v>72</v>
      </c>
      <c r="F15" s="318">
        <v>39169</v>
      </c>
      <c r="G15" s="414">
        <v>3504</v>
      </c>
      <c r="H15" s="415">
        <f t="shared" si="0"/>
        <v>-91.054149965534</v>
      </c>
    </row>
    <row r="16" ht="21.95" customHeight="1" spans="1:8">
      <c r="A16" s="386" t="s">
        <v>73</v>
      </c>
      <c r="B16" s="393">
        <v>718</v>
      </c>
      <c r="C16" s="391">
        <v>743</v>
      </c>
      <c r="D16" s="389">
        <f t="shared" si="1"/>
        <v>3.48189415041783</v>
      </c>
      <c r="E16" s="413" t="s">
        <v>74</v>
      </c>
      <c r="F16" s="318">
        <v>104738</v>
      </c>
      <c r="G16" s="414">
        <v>86875</v>
      </c>
      <c r="H16" s="415">
        <f t="shared" si="0"/>
        <v>-17.0549370810976</v>
      </c>
    </row>
    <row r="17" ht="21.95" customHeight="1" spans="1:8">
      <c r="A17" s="386" t="s">
        <v>25</v>
      </c>
      <c r="B17" s="393">
        <v>1820</v>
      </c>
      <c r="C17" s="391">
        <v>1991</v>
      </c>
      <c r="D17" s="389">
        <f t="shared" si="1"/>
        <v>9.3956043956044</v>
      </c>
      <c r="E17" s="413" t="s">
        <v>75</v>
      </c>
      <c r="F17" s="318">
        <v>2842</v>
      </c>
      <c r="G17" s="414">
        <v>11348</v>
      </c>
      <c r="H17" s="415">
        <f t="shared" si="0"/>
        <v>299.296270232231</v>
      </c>
    </row>
    <row r="18" ht="21.95" customHeight="1" spans="1:8">
      <c r="A18" s="386" t="s">
        <v>76</v>
      </c>
      <c r="B18" s="392">
        <v>1521</v>
      </c>
      <c r="C18" s="230">
        <v>2205</v>
      </c>
      <c r="D18" s="389">
        <f t="shared" si="1"/>
        <v>44.9704142011834</v>
      </c>
      <c r="E18" s="413" t="s">
        <v>77</v>
      </c>
      <c r="F18" s="318">
        <v>3636</v>
      </c>
      <c r="G18" s="414">
        <v>1603</v>
      </c>
      <c r="H18" s="415">
        <f t="shared" si="0"/>
        <v>-55.9130913091309</v>
      </c>
    </row>
    <row r="19" ht="21.95" customHeight="1" spans="1:8">
      <c r="A19" s="394" t="s">
        <v>78</v>
      </c>
      <c r="B19" s="395">
        <v>27</v>
      </c>
      <c r="C19" s="391">
        <v>58</v>
      </c>
      <c r="D19" s="389">
        <f t="shared" si="1"/>
        <v>114.814814814815</v>
      </c>
      <c r="E19" s="413" t="s">
        <v>79</v>
      </c>
      <c r="F19" s="318">
        <v>399</v>
      </c>
      <c r="G19" s="414">
        <v>1944</v>
      </c>
      <c r="H19" s="415">
        <f t="shared" si="0"/>
        <v>387.218045112782</v>
      </c>
    </row>
    <row r="20" ht="21.95" customHeight="1" spans="1:8">
      <c r="A20" s="394" t="s">
        <v>80</v>
      </c>
      <c r="B20" s="390">
        <v>28043</v>
      </c>
      <c r="C20" s="391">
        <v>16210</v>
      </c>
      <c r="D20" s="389">
        <f t="shared" si="1"/>
        <v>-42.1959134186785</v>
      </c>
      <c r="E20" s="413" t="s">
        <v>81</v>
      </c>
      <c r="F20" s="187"/>
      <c r="G20" s="318">
        <v>25</v>
      </c>
      <c r="H20" s="415"/>
    </row>
    <row r="21" ht="21.95" customHeight="1" spans="1:8">
      <c r="A21" s="386" t="s">
        <v>30</v>
      </c>
      <c r="B21" s="390">
        <v>2665</v>
      </c>
      <c r="C21" s="391">
        <v>3360</v>
      </c>
      <c r="D21" s="389">
        <f t="shared" ref="D21:D38" si="2">(C21-B21)/B21*100</f>
        <v>26.078799249531</v>
      </c>
      <c r="E21" s="413" t="s">
        <v>82</v>
      </c>
      <c r="F21" s="163"/>
      <c r="G21" s="318"/>
      <c r="H21" s="415"/>
    </row>
    <row r="22" ht="21.95" customHeight="1" spans="1:8">
      <c r="A22" s="386" t="s">
        <v>31</v>
      </c>
      <c r="B22" s="390">
        <v>1494</v>
      </c>
      <c r="C22" s="391">
        <v>4324</v>
      </c>
      <c r="D22" s="389">
        <f t="shared" si="2"/>
        <v>189.424364123159</v>
      </c>
      <c r="E22" s="417" t="s">
        <v>83</v>
      </c>
      <c r="F22" s="318">
        <v>5467</v>
      </c>
      <c r="G22" s="318">
        <v>3428</v>
      </c>
      <c r="H22" s="415">
        <f t="shared" si="0"/>
        <v>-37.2965063105908</v>
      </c>
    </row>
    <row r="23" ht="21.95" customHeight="1" spans="1:8">
      <c r="A23" s="386" t="s">
        <v>32</v>
      </c>
      <c r="B23" s="163">
        <f>SUM(B24:B28)</f>
        <v>1457</v>
      </c>
      <c r="C23" s="163">
        <f>SUM(C24:C28)</f>
        <v>1300</v>
      </c>
      <c r="D23" s="389">
        <f t="shared" si="2"/>
        <v>-10.7755662319835</v>
      </c>
      <c r="E23" s="413" t="s">
        <v>84</v>
      </c>
      <c r="F23" s="318">
        <v>9918</v>
      </c>
      <c r="G23" s="414">
        <v>13417</v>
      </c>
      <c r="H23" s="415">
        <f t="shared" si="0"/>
        <v>35.2792901794717</v>
      </c>
    </row>
    <row r="24" ht="21.95" customHeight="1" spans="1:8">
      <c r="A24" s="396" t="s">
        <v>85</v>
      </c>
      <c r="B24" s="393">
        <v>654</v>
      </c>
      <c r="C24" s="391">
        <v>683</v>
      </c>
      <c r="D24" s="389">
        <f t="shared" si="2"/>
        <v>4.43425076452599</v>
      </c>
      <c r="E24" s="413" t="s">
        <v>86</v>
      </c>
      <c r="F24" s="318">
        <v>291</v>
      </c>
      <c r="G24" s="414">
        <v>801</v>
      </c>
      <c r="H24" s="415">
        <f t="shared" si="0"/>
        <v>175.257731958763</v>
      </c>
    </row>
    <row r="25" ht="21.95" customHeight="1" spans="1:8">
      <c r="A25" s="396" t="s">
        <v>87</v>
      </c>
      <c r="B25" s="393">
        <v>437</v>
      </c>
      <c r="C25" s="391">
        <v>456</v>
      </c>
      <c r="D25" s="389">
        <f t="shared" si="2"/>
        <v>4.34782608695652</v>
      </c>
      <c r="E25" s="417" t="s">
        <v>88</v>
      </c>
      <c r="F25" s="163">
        <v>1093</v>
      </c>
      <c r="G25" s="414">
        <v>2843</v>
      </c>
      <c r="H25" s="415"/>
    </row>
    <row r="26" ht="21.95" customHeight="1" spans="1:8">
      <c r="A26" s="396" t="s">
        <v>89</v>
      </c>
      <c r="B26" s="397">
        <v>188</v>
      </c>
      <c r="C26" s="391">
        <v>94</v>
      </c>
      <c r="D26" s="389">
        <f t="shared" si="2"/>
        <v>-50</v>
      </c>
      <c r="E26" s="417" t="s">
        <v>90</v>
      </c>
      <c r="F26" s="163">
        <v>2941</v>
      </c>
      <c r="G26" s="414">
        <v>3453</v>
      </c>
      <c r="H26" s="415">
        <f t="shared" si="0"/>
        <v>17.4090445426726</v>
      </c>
    </row>
    <row r="27" ht="21.95" customHeight="1" spans="1:8">
      <c r="A27" s="398" t="s">
        <v>91</v>
      </c>
      <c r="B27" s="397">
        <v>177</v>
      </c>
      <c r="C27" s="391">
        <v>67</v>
      </c>
      <c r="D27" s="389">
        <f t="shared" si="2"/>
        <v>-62.1468926553672</v>
      </c>
      <c r="E27" s="417" t="s">
        <v>92</v>
      </c>
      <c r="F27" s="318">
        <v>21</v>
      </c>
      <c r="G27" s="318">
        <v>4</v>
      </c>
      <c r="H27" s="415">
        <f t="shared" si="0"/>
        <v>-80.9523809523809</v>
      </c>
    </row>
    <row r="28" ht="21.95" customHeight="1" spans="1:8">
      <c r="A28" s="399" t="s">
        <v>36</v>
      </c>
      <c r="B28" s="400">
        <v>1</v>
      </c>
      <c r="C28" s="400"/>
      <c r="D28" s="389">
        <f t="shared" si="2"/>
        <v>-100</v>
      </c>
      <c r="E28" s="417" t="s">
        <v>93</v>
      </c>
      <c r="F28" s="163">
        <v>-32241</v>
      </c>
      <c r="G28" s="414">
        <v>310</v>
      </c>
      <c r="H28" s="415">
        <f t="shared" si="0"/>
        <v>-100.96150863807</v>
      </c>
    </row>
    <row r="29" ht="21.95" customHeight="1" spans="1:8">
      <c r="A29" s="386" t="s">
        <v>38</v>
      </c>
      <c r="B29" s="397">
        <v>30</v>
      </c>
      <c r="C29" s="391">
        <v>73</v>
      </c>
      <c r="D29" s="389">
        <f t="shared" si="2"/>
        <v>143.333333333333</v>
      </c>
      <c r="E29" s="417" t="s">
        <v>94</v>
      </c>
      <c r="F29" s="163"/>
      <c r="G29" s="318"/>
      <c r="H29" s="415"/>
    </row>
    <row r="30" ht="21.95" customHeight="1" spans="1:8">
      <c r="A30" s="386" t="s">
        <v>39</v>
      </c>
      <c r="B30" s="388">
        <v>40</v>
      </c>
      <c r="C30" s="400"/>
      <c r="D30" s="389">
        <f t="shared" si="2"/>
        <v>-100</v>
      </c>
      <c r="E30" s="413"/>
      <c r="F30" s="163"/>
      <c r="G30" s="318"/>
      <c r="H30" s="415"/>
    </row>
    <row r="31" ht="21.95" customHeight="1" spans="1:8">
      <c r="A31" s="386" t="s">
        <v>40</v>
      </c>
      <c r="B31" s="397">
        <v>32</v>
      </c>
      <c r="C31" s="391">
        <v>216</v>
      </c>
      <c r="D31" s="389">
        <f t="shared" si="2"/>
        <v>575</v>
      </c>
      <c r="E31" s="413"/>
      <c r="F31" s="163"/>
      <c r="G31" s="318"/>
      <c r="H31" s="415"/>
    </row>
    <row r="32" ht="21.95" customHeight="1" spans="1:8">
      <c r="A32" s="401" t="s">
        <v>95</v>
      </c>
      <c r="B32" s="402">
        <f>SUM(B6:B23)+B29+B30+B31</f>
        <v>50445</v>
      </c>
      <c r="C32" s="402">
        <f>SUM(C6:C23)+C29+C30+C31</f>
        <v>43329</v>
      </c>
      <c r="D32" s="389">
        <f t="shared" si="2"/>
        <v>-14.1064525721082</v>
      </c>
      <c r="E32" s="413"/>
      <c r="F32" s="318"/>
      <c r="G32" s="318"/>
      <c r="H32" s="415"/>
    </row>
    <row r="33" ht="21.95" customHeight="1" spans="1:8">
      <c r="A33" s="403" t="s">
        <v>96</v>
      </c>
      <c r="B33" s="402">
        <f>B34+B39+B69</f>
        <v>246818</v>
      </c>
      <c r="C33" s="402">
        <f>C34+C39+C69</f>
        <v>261548</v>
      </c>
      <c r="D33" s="389">
        <f t="shared" si="2"/>
        <v>5.96796019739241</v>
      </c>
      <c r="E33" s="413"/>
      <c r="F33" s="318"/>
      <c r="G33" s="318"/>
      <c r="H33" s="415"/>
    </row>
    <row r="34" ht="21.95" customHeight="1" spans="1:8">
      <c r="A34" s="404" t="s">
        <v>97</v>
      </c>
      <c r="B34" s="402">
        <f>SUM(B35:B38)</f>
        <v>4343</v>
      </c>
      <c r="C34" s="402">
        <f>SUM(C35:C38)</f>
        <v>4343</v>
      </c>
      <c r="D34" s="389">
        <f t="shared" si="2"/>
        <v>0</v>
      </c>
      <c r="E34" s="413"/>
      <c r="F34" s="163"/>
      <c r="G34" s="318"/>
      <c r="H34" s="415"/>
    </row>
    <row r="35" ht="21.95" customHeight="1" spans="1:8">
      <c r="A35" s="405" t="s">
        <v>98</v>
      </c>
      <c r="B35" s="397">
        <v>2020</v>
      </c>
      <c r="C35" s="397">
        <v>2020</v>
      </c>
      <c r="D35" s="389">
        <f t="shared" si="2"/>
        <v>0</v>
      </c>
      <c r="E35" s="413"/>
      <c r="F35" s="163"/>
      <c r="G35" s="318"/>
      <c r="H35" s="415"/>
    </row>
    <row r="36" ht="21.95" customHeight="1" spans="1:8">
      <c r="A36" s="405" t="s">
        <v>99</v>
      </c>
      <c r="B36" s="397">
        <v>412</v>
      </c>
      <c r="C36" s="397">
        <v>412</v>
      </c>
      <c r="D36" s="389">
        <f t="shared" si="2"/>
        <v>0</v>
      </c>
      <c r="E36" s="413"/>
      <c r="F36" s="163"/>
      <c r="G36" s="318"/>
      <c r="H36" s="415"/>
    </row>
    <row r="37" ht="21.95" customHeight="1" spans="1:9">
      <c r="A37" s="405" t="s">
        <v>100</v>
      </c>
      <c r="B37" s="397">
        <v>284</v>
      </c>
      <c r="C37" s="397">
        <v>284</v>
      </c>
      <c r="D37" s="389">
        <f t="shared" si="2"/>
        <v>0</v>
      </c>
      <c r="E37" s="413"/>
      <c r="F37" s="163"/>
      <c r="G37" s="318"/>
      <c r="H37" s="415"/>
      <c r="I37" s="368">
        <f>C39+C69</f>
        <v>257205</v>
      </c>
    </row>
    <row r="38" ht="21.95" customHeight="1" spans="1:8">
      <c r="A38" s="405" t="s">
        <v>101</v>
      </c>
      <c r="B38" s="397">
        <v>1627</v>
      </c>
      <c r="C38" s="397">
        <v>1627</v>
      </c>
      <c r="D38" s="389">
        <f t="shared" si="2"/>
        <v>0</v>
      </c>
      <c r="E38" s="418" t="s">
        <v>102</v>
      </c>
      <c r="F38" s="419">
        <f>SUM(F6:F33)</f>
        <v>303544</v>
      </c>
      <c r="G38" s="419">
        <f>SUM(G6:G33)</f>
        <v>308754</v>
      </c>
      <c r="H38" s="415">
        <f t="shared" si="0"/>
        <v>1.71639037503624</v>
      </c>
    </row>
    <row r="39" ht="21.95" customHeight="1" spans="1:8">
      <c r="A39" s="406" t="s">
        <v>103</v>
      </c>
      <c r="B39" s="402">
        <f>SUM(B40:B68)</f>
        <v>192564</v>
      </c>
      <c r="C39" s="402">
        <f>SUM(C40:C68)</f>
        <v>200307</v>
      </c>
      <c r="D39" s="389">
        <f t="shared" ref="D39:D70" si="3">(C39-B39)/B39*100</f>
        <v>4.02100081012027</v>
      </c>
      <c r="E39" s="404" t="s">
        <v>104</v>
      </c>
      <c r="F39" s="419">
        <f>F40+F41+F42</f>
        <v>1875</v>
      </c>
      <c r="G39" s="419">
        <f>G40+G41+G42</f>
        <v>3153</v>
      </c>
      <c r="H39" s="415">
        <f t="shared" si="0"/>
        <v>68.16</v>
      </c>
    </row>
    <row r="40" ht="21.95" customHeight="1" spans="1:8">
      <c r="A40" s="407" t="s">
        <v>105</v>
      </c>
      <c r="B40" s="397">
        <v>1388</v>
      </c>
      <c r="C40" s="397">
        <v>1532</v>
      </c>
      <c r="D40" s="389">
        <f t="shared" si="3"/>
        <v>10.3746397694525</v>
      </c>
      <c r="E40" s="407" t="s">
        <v>106</v>
      </c>
      <c r="F40" s="420">
        <v>48</v>
      </c>
      <c r="G40" s="318">
        <v>48</v>
      </c>
      <c r="H40" s="415"/>
    </row>
    <row r="41" ht="21.95" customHeight="1" spans="1:8">
      <c r="A41" s="407" t="s">
        <v>107</v>
      </c>
      <c r="B41" s="397">
        <v>50257</v>
      </c>
      <c r="C41" s="249">
        <v>51978</v>
      </c>
      <c r="D41" s="389">
        <f t="shared" si="3"/>
        <v>3.42439859124102</v>
      </c>
      <c r="E41" s="407" t="s">
        <v>108</v>
      </c>
      <c r="F41" s="421"/>
      <c r="G41" s="318"/>
      <c r="H41" s="415"/>
    </row>
    <row r="42" ht="21.95" customHeight="1" spans="1:8">
      <c r="A42" s="407" t="s">
        <v>109</v>
      </c>
      <c r="B42" s="397">
        <v>7686</v>
      </c>
      <c r="C42" s="249">
        <v>14651</v>
      </c>
      <c r="D42" s="389">
        <f t="shared" si="3"/>
        <v>90.6193078324226</v>
      </c>
      <c r="E42" s="422" t="s">
        <v>110</v>
      </c>
      <c r="F42" s="318">
        <v>1827</v>
      </c>
      <c r="G42" s="318">
        <v>3105</v>
      </c>
      <c r="H42" s="415">
        <f>(G42-F42)/F42*100</f>
        <v>69.9507389162562</v>
      </c>
    </row>
    <row r="43" ht="21.95" customHeight="1" spans="1:8">
      <c r="A43" s="407" t="s">
        <v>111</v>
      </c>
      <c r="B43" s="397">
        <v>4557</v>
      </c>
      <c r="C43" s="397">
        <v>11905</v>
      </c>
      <c r="D43" s="389">
        <f t="shared" si="3"/>
        <v>161.246434057494</v>
      </c>
      <c r="E43" s="423"/>
      <c r="F43" s="187"/>
      <c r="G43" s="424"/>
      <c r="H43" s="415"/>
    </row>
    <row r="44" ht="21" customHeight="1" spans="1:8">
      <c r="A44" s="407" t="s">
        <v>112</v>
      </c>
      <c r="B44" s="397">
        <v>2400</v>
      </c>
      <c r="C44" s="397"/>
      <c r="D44" s="389">
        <f t="shared" si="3"/>
        <v>-100</v>
      </c>
      <c r="E44" s="425" t="s">
        <v>113</v>
      </c>
      <c r="F44" s="424">
        <f>F45</f>
        <v>1500</v>
      </c>
      <c r="G44" s="424">
        <f>G45</f>
        <v>3900</v>
      </c>
      <c r="H44" s="415">
        <f>(G44-F44)/F44*100</f>
        <v>160</v>
      </c>
    </row>
    <row r="45" ht="21.95" customHeight="1" spans="1:8">
      <c r="A45" s="407" t="s">
        <v>114</v>
      </c>
      <c r="B45" s="397"/>
      <c r="C45" s="397"/>
      <c r="D45" s="389" t="e">
        <f t="shared" si="3"/>
        <v>#DIV/0!</v>
      </c>
      <c r="E45" s="426" t="s">
        <v>115</v>
      </c>
      <c r="F45" s="318">
        <v>1500</v>
      </c>
      <c r="G45" s="318">
        <v>3900</v>
      </c>
      <c r="H45" s="415">
        <f>(G45-F45)/F45*100</f>
        <v>160</v>
      </c>
    </row>
    <row r="46" ht="21.95" customHeight="1" spans="1:8">
      <c r="A46" s="407" t="s">
        <v>116</v>
      </c>
      <c r="B46" s="397">
        <v>168</v>
      </c>
      <c r="C46" s="397"/>
      <c r="D46" s="389">
        <f t="shared" si="3"/>
        <v>-100</v>
      </c>
      <c r="E46" s="427"/>
      <c r="F46" s="428"/>
      <c r="G46" s="428"/>
      <c r="H46" s="415"/>
    </row>
    <row r="47" ht="21.95" customHeight="1" spans="1:8">
      <c r="A47" s="407" t="s">
        <v>117</v>
      </c>
      <c r="B47" s="397">
        <v>3850</v>
      </c>
      <c r="C47" s="397"/>
      <c r="D47" s="389">
        <f t="shared" si="3"/>
        <v>-100</v>
      </c>
      <c r="E47" s="425"/>
      <c r="G47" s="424"/>
      <c r="H47" s="415"/>
    </row>
    <row r="48" ht="21.95" customHeight="1" spans="1:8">
      <c r="A48" s="407" t="s">
        <v>118</v>
      </c>
      <c r="B48" s="397">
        <v>7010</v>
      </c>
      <c r="C48" s="397"/>
      <c r="D48" s="389">
        <f t="shared" si="3"/>
        <v>-100</v>
      </c>
      <c r="E48" s="429" t="s">
        <v>119</v>
      </c>
      <c r="F48" s="185">
        <v>0</v>
      </c>
      <c r="G48" s="424">
        <v>0</v>
      </c>
      <c r="H48" s="415"/>
    </row>
    <row r="49" ht="21.95" customHeight="1" spans="1:8">
      <c r="A49" s="407" t="s">
        <v>120</v>
      </c>
      <c r="B49" s="397"/>
      <c r="C49" s="397"/>
      <c r="D49" s="389" t="e">
        <f t="shared" si="3"/>
        <v>#DIV/0!</v>
      </c>
      <c r="E49" s="425"/>
      <c r="F49" s="185"/>
      <c r="G49" s="424"/>
      <c r="H49" s="415"/>
    </row>
    <row r="50" ht="27.75" customHeight="1" spans="1:8">
      <c r="A50" s="407" t="s">
        <v>121</v>
      </c>
      <c r="B50" s="397">
        <v>579</v>
      </c>
      <c r="C50" s="397"/>
      <c r="D50" s="389">
        <f t="shared" si="3"/>
        <v>-100</v>
      </c>
      <c r="E50" s="430" t="s">
        <v>122</v>
      </c>
      <c r="F50" s="185">
        <f>F38+F39+F44+F48</f>
        <v>306919</v>
      </c>
      <c r="G50" s="185">
        <f>G38+G39+G44+G48</f>
        <v>315807</v>
      </c>
      <c r="H50" s="415">
        <f>(G50-F50)/F50*100</f>
        <v>2.89587806554824</v>
      </c>
    </row>
    <row r="51" ht="21.95" customHeight="1" spans="1:8">
      <c r="A51" s="407" t="s">
        <v>123</v>
      </c>
      <c r="B51" s="397">
        <v>305</v>
      </c>
      <c r="C51" s="397">
        <v>291</v>
      </c>
      <c r="D51" s="389">
        <f t="shared" si="3"/>
        <v>-4.59016393442623</v>
      </c>
      <c r="E51" s="425"/>
      <c r="F51" s="185"/>
      <c r="G51" s="424"/>
      <c r="H51" s="415"/>
    </row>
    <row r="52" ht="23.1" customHeight="1" spans="1:8">
      <c r="A52" s="407" t="s">
        <v>124</v>
      </c>
      <c r="B52" s="397">
        <v>1951</v>
      </c>
      <c r="C52" s="397">
        <v>1351</v>
      </c>
      <c r="D52" s="389">
        <f t="shared" si="3"/>
        <v>-30.7534597642235</v>
      </c>
      <c r="E52" s="425"/>
      <c r="F52" s="185"/>
      <c r="G52" s="424"/>
      <c r="H52" s="415"/>
    </row>
    <row r="53" ht="21.95" customHeight="1" spans="1:8">
      <c r="A53" s="407" t="s">
        <v>125</v>
      </c>
      <c r="B53" s="397">
        <v>12125</v>
      </c>
      <c r="C53" s="397">
        <v>12125</v>
      </c>
      <c r="D53" s="389">
        <f t="shared" si="3"/>
        <v>0</v>
      </c>
      <c r="E53" s="425"/>
      <c r="F53" s="185"/>
      <c r="G53" s="424"/>
      <c r="H53" s="415"/>
    </row>
    <row r="54" ht="31.5" customHeight="1" spans="1:8">
      <c r="A54" s="407" t="s">
        <v>126</v>
      </c>
      <c r="B54" s="397">
        <v>558</v>
      </c>
      <c r="C54" s="397">
        <v>684</v>
      </c>
      <c r="D54" s="389">
        <f t="shared" si="3"/>
        <v>22.5806451612903</v>
      </c>
      <c r="E54" s="425"/>
      <c r="F54" s="185"/>
      <c r="G54" s="424"/>
      <c r="H54" s="415"/>
    </row>
    <row r="55" ht="21" customHeight="1" spans="1:8">
      <c r="A55" s="407" t="s">
        <v>127</v>
      </c>
      <c r="B55" s="397">
        <v>49</v>
      </c>
      <c r="C55" s="397">
        <v>3</v>
      </c>
      <c r="D55" s="389">
        <f t="shared" si="3"/>
        <v>-93.8775510204082</v>
      </c>
      <c r="E55" s="425"/>
      <c r="F55" s="185"/>
      <c r="G55" s="424"/>
      <c r="H55" s="415"/>
    </row>
    <row r="56" ht="27.75" customHeight="1" spans="1:8">
      <c r="A56" s="407" t="s">
        <v>128</v>
      </c>
      <c r="B56" s="397">
        <v>40956</v>
      </c>
      <c r="C56" s="397">
        <v>31796</v>
      </c>
      <c r="D56" s="389">
        <f t="shared" si="3"/>
        <v>-22.3654653774783</v>
      </c>
      <c r="E56" s="431"/>
      <c r="F56" s="185"/>
      <c r="G56" s="424"/>
      <c r="H56" s="415"/>
    </row>
    <row r="57" ht="27.75" customHeight="1" spans="1:8">
      <c r="A57" s="407" t="s">
        <v>129</v>
      </c>
      <c r="B57" s="397">
        <v>1585</v>
      </c>
      <c r="C57" s="397">
        <v>1245</v>
      </c>
      <c r="D57" s="389"/>
      <c r="E57" s="425"/>
      <c r="F57" s="185"/>
      <c r="G57" s="424"/>
      <c r="H57" s="415"/>
    </row>
    <row r="58" ht="27.75" customHeight="1" spans="1:8">
      <c r="A58" s="407" t="s">
        <v>130</v>
      </c>
      <c r="B58" s="397">
        <v>10521</v>
      </c>
      <c r="C58" s="397">
        <v>9145</v>
      </c>
      <c r="D58" s="389"/>
      <c r="E58" s="425"/>
      <c r="F58" s="185"/>
      <c r="G58" s="424"/>
      <c r="H58" s="415"/>
    </row>
    <row r="59" ht="27.75" customHeight="1" spans="1:8">
      <c r="A59" s="407" t="s">
        <v>131</v>
      </c>
      <c r="B59" s="397">
        <v>383</v>
      </c>
      <c r="C59" s="397">
        <v>927</v>
      </c>
      <c r="D59" s="389"/>
      <c r="E59" s="425"/>
      <c r="F59" s="185"/>
      <c r="G59" s="424"/>
      <c r="H59" s="415"/>
    </row>
    <row r="60" ht="27.75" customHeight="1" spans="1:8">
      <c r="A60" s="407" t="s">
        <v>132</v>
      </c>
      <c r="B60" s="397">
        <v>8101</v>
      </c>
      <c r="C60" s="397">
        <v>19146</v>
      </c>
      <c r="D60" s="389"/>
      <c r="E60" s="425"/>
      <c r="F60" s="185"/>
      <c r="G60" s="424"/>
      <c r="H60" s="415"/>
    </row>
    <row r="61" ht="27.75" customHeight="1" spans="1:8">
      <c r="A61" s="407" t="s">
        <v>133</v>
      </c>
      <c r="B61" s="397">
        <v>16630</v>
      </c>
      <c r="C61" s="397">
        <v>19150</v>
      </c>
      <c r="D61" s="389"/>
      <c r="E61" s="425"/>
      <c r="F61" s="185"/>
      <c r="G61" s="424"/>
      <c r="H61" s="415"/>
    </row>
    <row r="62" ht="27.75" customHeight="1" spans="1:8">
      <c r="A62" s="407" t="s">
        <v>134</v>
      </c>
      <c r="B62" s="397">
        <v>122</v>
      </c>
      <c r="C62" s="397">
        <v>727</v>
      </c>
      <c r="D62" s="389"/>
      <c r="E62" s="352"/>
      <c r="F62" s="352"/>
      <c r="G62" s="352"/>
      <c r="H62" s="415"/>
    </row>
    <row r="63" ht="27.75" customHeight="1" spans="1:8">
      <c r="A63" s="407" t="s">
        <v>135</v>
      </c>
      <c r="B63" s="397">
        <v>13884</v>
      </c>
      <c r="C63" s="397">
        <v>10656</v>
      </c>
      <c r="D63" s="389"/>
      <c r="E63" s="352"/>
      <c r="F63" s="352"/>
      <c r="G63" s="352"/>
      <c r="H63" s="415"/>
    </row>
    <row r="64" ht="27.75" customHeight="1" spans="1:8">
      <c r="A64" s="407" t="s">
        <v>136</v>
      </c>
      <c r="B64" s="397">
        <v>436</v>
      </c>
      <c r="C64" s="397">
        <v>2622</v>
      </c>
      <c r="D64" s="389"/>
      <c r="E64" s="352"/>
      <c r="F64" s="352"/>
      <c r="G64" s="352"/>
      <c r="H64" s="415"/>
    </row>
    <row r="65" ht="27.75" customHeight="1" spans="1:8">
      <c r="A65" s="407" t="s">
        <v>137</v>
      </c>
      <c r="B65" s="397">
        <v>4038</v>
      </c>
      <c r="C65" s="397">
        <v>5187</v>
      </c>
      <c r="D65" s="389"/>
      <c r="E65" s="436"/>
      <c r="F65" s="436"/>
      <c r="G65" s="436"/>
      <c r="H65" s="415"/>
    </row>
    <row r="66" ht="27.75" customHeight="1" spans="1:8">
      <c r="A66" s="407" t="s">
        <v>138</v>
      </c>
      <c r="B66" s="397"/>
      <c r="C66" s="397">
        <v>485</v>
      </c>
      <c r="D66" s="389"/>
      <c r="E66" s="436"/>
      <c r="F66" s="436"/>
      <c r="G66" s="436"/>
      <c r="H66" s="415"/>
    </row>
    <row r="67" ht="27.75" customHeight="1" spans="1:8">
      <c r="A67" s="407" t="s">
        <v>139</v>
      </c>
      <c r="B67" s="397">
        <v>680</v>
      </c>
      <c r="C67" s="397"/>
      <c r="D67" s="389"/>
      <c r="E67" s="436"/>
      <c r="F67" s="436"/>
      <c r="G67" s="436"/>
      <c r="H67" s="415"/>
    </row>
    <row r="68" ht="21.95" customHeight="1" spans="1:8">
      <c r="A68" s="407" t="s">
        <v>140</v>
      </c>
      <c r="B68" s="397">
        <v>2345</v>
      </c>
      <c r="C68" s="397">
        <v>4701</v>
      </c>
      <c r="D68" s="389">
        <f>(C68-B68)/B68*100</f>
        <v>100.46908315565</v>
      </c>
      <c r="E68" s="437"/>
      <c r="F68" s="438"/>
      <c r="G68" s="318"/>
      <c r="H68" s="415"/>
    </row>
    <row r="69" ht="21.95" customHeight="1" spans="1:8">
      <c r="A69" s="270" t="s">
        <v>141</v>
      </c>
      <c r="B69" s="432">
        <v>49911</v>
      </c>
      <c r="C69" s="433">
        <v>56898</v>
      </c>
      <c r="D69" s="389">
        <f>(C69-B69)/B69*100</f>
        <v>13.998918074172</v>
      </c>
      <c r="E69" s="437"/>
      <c r="F69" s="163"/>
      <c r="G69" s="424"/>
      <c r="H69" s="415"/>
    </row>
    <row r="70" ht="21.95" customHeight="1" spans="1:8">
      <c r="A70" s="434" t="s">
        <v>142</v>
      </c>
      <c r="B70" s="432">
        <v>19668</v>
      </c>
      <c r="C70" s="433">
        <v>3500</v>
      </c>
      <c r="D70" s="389">
        <f>(C70-B70)/B70*100</f>
        <v>-82.204596298556</v>
      </c>
      <c r="E70" s="439"/>
      <c r="F70" s="440"/>
      <c r="G70" s="441"/>
      <c r="H70" s="415"/>
    </row>
    <row r="71" s="367" customFormat="1" customHeight="1" spans="1:8">
      <c r="A71" s="434" t="s">
        <v>143</v>
      </c>
      <c r="B71" s="432">
        <v>7231</v>
      </c>
      <c r="C71" s="432">
        <v>17243</v>
      </c>
      <c r="D71" s="389">
        <f>(C71-B71)/B71*100</f>
        <v>138.459410869866</v>
      </c>
      <c r="E71" s="442" t="s">
        <v>144</v>
      </c>
      <c r="F71" s="440">
        <f>B75-F50</f>
        <v>17243</v>
      </c>
      <c r="G71" s="440">
        <f>C75-G50</f>
        <v>27815</v>
      </c>
      <c r="H71" s="415">
        <f>(G71-F71)/F71*100</f>
        <v>61.3118366873514</v>
      </c>
    </row>
    <row r="72" customHeight="1" spans="1:8">
      <c r="A72" s="422" t="s">
        <v>145</v>
      </c>
      <c r="B72" s="432"/>
      <c r="C72" s="432"/>
      <c r="D72" s="389"/>
      <c r="E72" s="443" t="s">
        <v>146</v>
      </c>
      <c r="F72" s="440">
        <v>7231</v>
      </c>
      <c r="G72" s="444">
        <v>27815</v>
      </c>
      <c r="H72" s="415">
        <f>(G72-F72)/F72*100</f>
        <v>284.663255428018</v>
      </c>
    </row>
    <row r="73" customHeight="1" spans="1:8">
      <c r="A73" s="435" t="s">
        <v>147</v>
      </c>
      <c r="B73" s="432"/>
      <c r="C73" s="433">
        <v>18002</v>
      </c>
      <c r="D73" s="389"/>
      <c r="E73" s="442" t="s">
        <v>148</v>
      </c>
      <c r="F73" s="440">
        <f>F71-F72</f>
        <v>10012</v>
      </c>
      <c r="G73" s="440"/>
      <c r="H73" s="415">
        <f>(G73-F73)/F73*100</f>
        <v>-100</v>
      </c>
    </row>
    <row r="74" customHeight="1" spans="1:8">
      <c r="A74" s="435" t="s">
        <v>149</v>
      </c>
      <c r="B74" s="432"/>
      <c r="C74" s="432"/>
      <c r="D74" s="389" t="e">
        <f>(C74-B74)/B74*100</f>
        <v>#DIV/0!</v>
      </c>
      <c r="E74" s="443"/>
      <c r="F74" s="432"/>
      <c r="G74" s="432"/>
      <c r="H74" s="415"/>
    </row>
    <row r="75" customHeight="1" spans="1:8">
      <c r="A75" s="222" t="s">
        <v>150</v>
      </c>
      <c r="B75" s="432">
        <f>B32+B33+B70+B71+B74</f>
        <v>324162</v>
      </c>
      <c r="C75" s="432">
        <f>C32+C33+C70+C71+C73</f>
        <v>343622</v>
      </c>
      <c r="D75" s="389">
        <f>(C75-B75)/B75*100</f>
        <v>6.00317125387923</v>
      </c>
      <c r="E75" s="445" t="s">
        <v>151</v>
      </c>
      <c r="F75" s="432">
        <f>F50+F71</f>
        <v>324162</v>
      </c>
      <c r="G75" s="432">
        <f>G50+G71</f>
        <v>343622</v>
      </c>
      <c r="H75" s="415">
        <f>(G75-F75)/F75*100</f>
        <v>6.00317125387923</v>
      </c>
    </row>
    <row r="80" customHeight="1" spans="6:6">
      <c r="F80" s="371">
        <f>47800+3500</f>
        <v>51300</v>
      </c>
    </row>
    <row r="81" customHeight="1" spans="6:6">
      <c r="F81" s="371">
        <v>272632</v>
      </c>
    </row>
    <row r="83" customHeight="1" spans="6:6">
      <c r="F83" s="371">
        <f>323932-283832</f>
        <v>40100</v>
      </c>
    </row>
    <row r="86" customHeight="1" spans="6:6">
      <c r="F86" s="371">
        <f>51300-24668</f>
        <v>26632</v>
      </c>
    </row>
    <row r="88" customHeight="1" spans="6:6">
      <c r="F88" s="371">
        <f>272632-259154</f>
        <v>13478</v>
      </c>
    </row>
  </sheetData>
  <mergeCells count="14">
    <mergeCell ref="A2:H2"/>
    <mergeCell ref="A3:E3"/>
    <mergeCell ref="A4:A5"/>
    <mergeCell ref="A6:A7"/>
    <mergeCell ref="B4:B5"/>
    <mergeCell ref="B6:B7"/>
    <mergeCell ref="C4:C5"/>
    <mergeCell ref="C6:C7"/>
    <mergeCell ref="D4:D5"/>
    <mergeCell ref="D6:D7"/>
    <mergeCell ref="E4:E5"/>
    <mergeCell ref="F4:F5"/>
    <mergeCell ref="G4:G5"/>
    <mergeCell ref="H4:H5"/>
  </mergeCells>
  <printOptions horizontalCentered="1"/>
  <pageMargins left="0.118055555555556" right="0.118055555555556" top="0.590277777777778" bottom="0.550694444444444" header="0.118055555555556" footer="0.393055555555556"/>
  <pageSetup paperSize="9" scale="90" fitToHeight="0" orientation="landscape" horizontalDpi="600" vertic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workbookViewId="0">
      <pane ySplit="6" topLeftCell="A7" activePane="bottomLeft" state="frozen"/>
      <selection/>
      <selection pane="bottomLeft" activeCell="A4" sqref="A4:A5"/>
    </sheetView>
  </sheetViews>
  <sheetFormatPr defaultColWidth="9" defaultRowHeight="18"/>
  <cols>
    <col min="1" max="1" width="25.375" style="293" customWidth="1"/>
    <col min="2" max="4" width="9.875" style="294" customWidth="1"/>
    <col min="5" max="5" width="9.75" style="294" customWidth="1"/>
    <col min="6" max="6" width="10.5" style="294" customWidth="1"/>
    <col min="7" max="7" width="10.625" style="295" customWidth="1"/>
    <col min="8" max="8" width="113.125" style="296" customWidth="1"/>
    <col min="9" max="9" width="28.25" style="297" customWidth="1"/>
    <col min="10" max="10" width="9" style="297"/>
    <col min="11" max="16384" width="9" style="298"/>
  </cols>
  <sheetData>
    <row r="1" s="291" customFormat="1" ht="18.75" spans="1:10">
      <c r="A1" s="299" t="s">
        <v>152</v>
      </c>
      <c r="B1" s="300"/>
      <c r="C1" s="300"/>
      <c r="D1" s="300"/>
      <c r="E1" s="300"/>
      <c r="F1" s="300"/>
      <c r="G1" s="329"/>
      <c r="H1" s="330"/>
      <c r="I1" s="364"/>
      <c r="J1" s="364"/>
    </row>
    <row r="2" s="291" customFormat="1" ht="22.5" spans="1:10">
      <c r="A2" s="301" t="s">
        <v>153</v>
      </c>
      <c r="B2" s="301"/>
      <c r="C2" s="301"/>
      <c r="D2" s="301"/>
      <c r="E2" s="301"/>
      <c r="F2" s="301"/>
      <c r="G2" s="301"/>
      <c r="H2" s="301"/>
      <c r="I2" s="364"/>
      <c r="J2" s="364"/>
    </row>
    <row r="3" s="292" customFormat="1" ht="16.5" customHeight="1" spans="1:10">
      <c r="A3" s="302" t="s">
        <v>154</v>
      </c>
      <c r="B3" s="303"/>
      <c r="C3" s="303"/>
      <c r="D3" s="303"/>
      <c r="E3" s="303"/>
      <c r="F3" s="303"/>
      <c r="G3" s="303"/>
      <c r="H3" s="303"/>
      <c r="I3" s="365"/>
      <c r="J3" s="365"/>
    </row>
    <row r="4" s="291" customFormat="1" ht="18.75" customHeight="1" spans="1:10">
      <c r="A4" s="304" t="s">
        <v>155</v>
      </c>
      <c r="B4" s="305" t="s">
        <v>156</v>
      </c>
      <c r="C4" s="306" t="s">
        <v>157</v>
      </c>
      <c r="D4" s="306" t="s">
        <v>158</v>
      </c>
      <c r="E4" s="305" t="s">
        <v>159</v>
      </c>
      <c r="F4" s="306" t="s">
        <v>160</v>
      </c>
      <c r="G4" s="331" t="s">
        <v>161</v>
      </c>
      <c r="H4" s="332" t="s">
        <v>162</v>
      </c>
      <c r="I4" s="364"/>
      <c r="J4" s="364"/>
    </row>
    <row r="5" s="291" customFormat="1" ht="45" customHeight="1" spans="1:10">
      <c r="A5" s="304"/>
      <c r="B5" s="305"/>
      <c r="C5" s="307"/>
      <c r="D5" s="307"/>
      <c r="E5" s="305"/>
      <c r="F5" s="307"/>
      <c r="G5" s="331"/>
      <c r="H5" s="332"/>
      <c r="I5" s="364"/>
      <c r="J5" s="364"/>
    </row>
    <row r="6" s="291" customFormat="1" ht="33.75" customHeight="1" spans="1:10">
      <c r="A6" s="308" t="s">
        <v>163</v>
      </c>
      <c r="B6" s="309">
        <f>SUM(B7:B33)</f>
        <v>303544</v>
      </c>
      <c r="C6" s="309">
        <f>SUM(C7:C33)</f>
        <v>269707</v>
      </c>
      <c r="D6" s="309">
        <f>SUM(D7:D33)</f>
        <v>309212</v>
      </c>
      <c r="E6" s="309">
        <f>SUM(E7:E33)</f>
        <v>308754</v>
      </c>
      <c r="F6" s="333">
        <f>E6/D6*100</f>
        <v>99.85188155699</v>
      </c>
      <c r="G6" s="334">
        <f>(E6-B6)/B6*100</f>
        <v>1.71639037503624</v>
      </c>
      <c r="H6" s="335" t="s">
        <v>164</v>
      </c>
      <c r="I6" s="364"/>
      <c r="J6" s="364"/>
    </row>
    <row r="7" s="292" customFormat="1" ht="409" customHeight="1" spans="1:10">
      <c r="A7" s="310" t="s">
        <v>165</v>
      </c>
      <c r="B7" s="311">
        <v>25420</v>
      </c>
      <c r="C7" s="311">
        <v>21361</v>
      </c>
      <c r="D7" s="312">
        <v>23946</v>
      </c>
      <c r="E7" s="311">
        <v>21234</v>
      </c>
      <c r="F7" s="336">
        <f>E7/D7*100</f>
        <v>88.6745176647457</v>
      </c>
      <c r="G7" s="337">
        <f>(E7-B7)/B7*100</f>
        <v>-16.4673485444532</v>
      </c>
      <c r="H7" s="338" t="s">
        <v>166</v>
      </c>
      <c r="I7" s="365"/>
      <c r="J7" s="365"/>
    </row>
    <row r="8" s="292" customFormat="1" ht="279" customHeight="1" spans="1:10">
      <c r="A8" s="313"/>
      <c r="B8" s="311"/>
      <c r="C8" s="311"/>
      <c r="D8" s="312"/>
      <c r="E8" s="311"/>
      <c r="F8" s="336"/>
      <c r="G8" s="337"/>
      <c r="H8" s="339"/>
      <c r="I8" s="365"/>
      <c r="J8" s="365"/>
    </row>
    <row r="9" s="292" customFormat="1" ht="77.25" customHeight="1" spans="1:10">
      <c r="A9" s="314" t="s">
        <v>167</v>
      </c>
      <c r="B9" s="315">
        <v>306</v>
      </c>
      <c r="C9" s="316">
        <v>196</v>
      </c>
      <c r="D9" s="317">
        <v>280</v>
      </c>
      <c r="E9" s="317">
        <v>265</v>
      </c>
      <c r="F9" s="340">
        <f>E9/D9*100</f>
        <v>94.6428571428571</v>
      </c>
      <c r="G9" s="341">
        <f t="shared" ref="G9:G19" si="0">(E9-B9)/B9*100</f>
        <v>-13.3986928104575</v>
      </c>
      <c r="H9" s="342" t="s">
        <v>168</v>
      </c>
      <c r="I9" s="365"/>
      <c r="J9" s="365"/>
    </row>
    <row r="10" s="292" customFormat="1" ht="203.25" customHeight="1" spans="1:10">
      <c r="A10" s="314" t="s">
        <v>169</v>
      </c>
      <c r="B10" s="318">
        <v>11122</v>
      </c>
      <c r="C10" s="315">
        <v>8008</v>
      </c>
      <c r="D10" s="315">
        <v>8424</v>
      </c>
      <c r="E10" s="315">
        <v>7911</v>
      </c>
      <c r="F10" s="343">
        <f>E10/D10*100</f>
        <v>93.9102564102564</v>
      </c>
      <c r="G10" s="344">
        <f t="shared" si="0"/>
        <v>-28.8707067074267</v>
      </c>
      <c r="H10" s="345" t="s">
        <v>170</v>
      </c>
      <c r="I10" s="365"/>
      <c r="J10" s="365"/>
    </row>
    <row r="11" s="292" customFormat="1" ht="182.25" customHeight="1" spans="1:10">
      <c r="A11" s="310" t="s">
        <v>171</v>
      </c>
      <c r="B11" s="319">
        <v>55201</v>
      </c>
      <c r="C11" s="319">
        <v>40363</v>
      </c>
      <c r="D11" s="319">
        <v>47878</v>
      </c>
      <c r="E11" s="319">
        <v>54346</v>
      </c>
      <c r="F11" s="346">
        <f>E11/D11*100</f>
        <v>113.509336229584</v>
      </c>
      <c r="G11" s="347">
        <f t="shared" si="0"/>
        <v>-1.54888498396768</v>
      </c>
      <c r="H11" s="348" t="s">
        <v>172</v>
      </c>
      <c r="I11" s="365"/>
      <c r="J11" s="365"/>
    </row>
    <row r="12" s="292" customFormat="1" ht="71" customHeight="1" spans="1:10">
      <c r="A12" s="320"/>
      <c r="B12" s="321"/>
      <c r="C12" s="321"/>
      <c r="D12" s="321"/>
      <c r="E12" s="321"/>
      <c r="F12" s="349"/>
      <c r="G12" s="350"/>
      <c r="H12" s="351"/>
      <c r="I12" s="365"/>
      <c r="J12" s="365"/>
    </row>
    <row r="13" s="292" customFormat="1" ht="102" customHeight="1" spans="1:10">
      <c r="A13" s="314" t="s">
        <v>173</v>
      </c>
      <c r="B13" s="318">
        <v>262</v>
      </c>
      <c r="C13" s="315">
        <v>79</v>
      </c>
      <c r="D13" s="315">
        <v>136</v>
      </c>
      <c r="E13" s="315">
        <v>108</v>
      </c>
      <c r="F13" s="343">
        <f t="shared" ref="F13:F19" si="1">E13/D13*100</f>
        <v>79.4117647058823</v>
      </c>
      <c r="G13" s="352">
        <f t="shared" si="0"/>
        <v>-58.7786259541985</v>
      </c>
      <c r="H13" s="353" t="s">
        <v>174</v>
      </c>
      <c r="I13" s="365"/>
      <c r="J13" s="365"/>
    </row>
    <row r="14" s="292" customFormat="1" ht="126" customHeight="1" spans="1:10">
      <c r="A14" s="314" t="s">
        <v>175</v>
      </c>
      <c r="B14" s="318">
        <v>2502</v>
      </c>
      <c r="C14" s="315">
        <v>1237</v>
      </c>
      <c r="D14" s="315">
        <v>4295</v>
      </c>
      <c r="E14" s="315">
        <v>4049</v>
      </c>
      <c r="F14" s="343">
        <f t="shared" si="1"/>
        <v>94.2724097788126</v>
      </c>
      <c r="G14" s="352">
        <f t="shared" si="0"/>
        <v>61.8305355715428</v>
      </c>
      <c r="H14" s="354" t="s">
        <v>176</v>
      </c>
      <c r="I14" s="365"/>
      <c r="J14" s="365"/>
    </row>
    <row r="15" s="292" customFormat="1" ht="279" customHeight="1" spans="1:10">
      <c r="A15" s="314" t="s">
        <v>177</v>
      </c>
      <c r="B15" s="318">
        <v>37718</v>
      </c>
      <c r="C15" s="315">
        <v>46994</v>
      </c>
      <c r="D15" s="315">
        <v>54159</v>
      </c>
      <c r="E15" s="315">
        <v>49271</v>
      </c>
      <c r="F15" s="343">
        <f t="shared" si="1"/>
        <v>90.9747225761185</v>
      </c>
      <c r="G15" s="352">
        <f t="shared" si="0"/>
        <v>30.6299379606554</v>
      </c>
      <c r="H15" s="354" t="s">
        <v>178</v>
      </c>
      <c r="I15" s="365"/>
      <c r="J15" s="365"/>
    </row>
    <row r="16" s="292" customFormat="1" ht="363" customHeight="1" spans="1:10">
      <c r="A16" s="314" t="s">
        <v>179</v>
      </c>
      <c r="B16" s="318">
        <v>31442</v>
      </c>
      <c r="C16" s="315">
        <v>29713</v>
      </c>
      <c r="D16" s="315">
        <v>36178</v>
      </c>
      <c r="E16" s="315">
        <v>35309</v>
      </c>
      <c r="F16" s="343">
        <f t="shared" si="1"/>
        <v>97.5979877273481</v>
      </c>
      <c r="G16" s="352">
        <f t="shared" si="0"/>
        <v>12.2988359519115</v>
      </c>
      <c r="H16" s="354" t="s">
        <v>180</v>
      </c>
      <c r="I16" s="365"/>
      <c r="J16" s="365"/>
    </row>
    <row r="17" s="292" customFormat="1" ht="144" customHeight="1" spans="1:10">
      <c r="A17" s="314" t="s">
        <v>181</v>
      </c>
      <c r="B17" s="318">
        <v>1297</v>
      </c>
      <c r="C17" s="315">
        <v>1667</v>
      </c>
      <c r="D17" s="315">
        <v>3186</v>
      </c>
      <c r="E17" s="315">
        <v>6706</v>
      </c>
      <c r="F17" s="343">
        <f t="shared" si="1"/>
        <v>210.483364720653</v>
      </c>
      <c r="G17" s="352">
        <f t="shared" si="0"/>
        <v>417.03932151118</v>
      </c>
      <c r="H17" s="354" t="s">
        <v>182</v>
      </c>
      <c r="I17" s="365"/>
      <c r="J17" s="366"/>
    </row>
    <row r="18" s="292" customFormat="1" ht="233" customHeight="1" spans="1:10">
      <c r="A18" s="314" t="s">
        <v>183</v>
      </c>
      <c r="B18" s="318">
        <v>39169</v>
      </c>
      <c r="C18" s="315">
        <v>10122</v>
      </c>
      <c r="D18" s="315">
        <v>6108</v>
      </c>
      <c r="E18" s="315">
        <v>3504</v>
      </c>
      <c r="F18" s="343">
        <f t="shared" si="1"/>
        <v>57.3673870333988</v>
      </c>
      <c r="G18" s="352">
        <f t="shared" si="0"/>
        <v>-91.054149965534</v>
      </c>
      <c r="H18" s="354" t="s">
        <v>184</v>
      </c>
      <c r="I18" s="365"/>
      <c r="J18" s="365"/>
    </row>
    <row r="19" s="292" customFormat="1" ht="158.25" customHeight="1" spans="1:10">
      <c r="A19" s="322" t="s">
        <v>185</v>
      </c>
      <c r="B19" s="319">
        <v>104738</v>
      </c>
      <c r="C19" s="319">
        <v>61028</v>
      </c>
      <c r="D19" s="319">
        <v>91121</v>
      </c>
      <c r="E19" s="319">
        <v>86875</v>
      </c>
      <c r="F19" s="346">
        <f t="shared" si="1"/>
        <v>95.3402618496285</v>
      </c>
      <c r="G19" s="352">
        <f t="shared" si="0"/>
        <v>-17.0549370810976</v>
      </c>
      <c r="H19" s="355" t="s">
        <v>186</v>
      </c>
      <c r="I19" s="365"/>
      <c r="J19" s="365"/>
    </row>
    <row r="20" s="292" customFormat="1" ht="409" customHeight="1" spans="1:10">
      <c r="A20" s="323"/>
      <c r="B20" s="321"/>
      <c r="C20" s="321"/>
      <c r="D20" s="321"/>
      <c r="E20" s="321"/>
      <c r="F20" s="349"/>
      <c r="G20" s="352"/>
      <c r="H20" s="356"/>
      <c r="I20" s="365"/>
      <c r="J20" s="365"/>
    </row>
    <row r="21" s="292" customFormat="1" ht="211" customHeight="1" spans="1:10">
      <c r="A21" s="324"/>
      <c r="B21" s="325"/>
      <c r="C21" s="325"/>
      <c r="D21" s="325"/>
      <c r="E21" s="325"/>
      <c r="F21" s="357"/>
      <c r="G21" s="352"/>
      <c r="H21" s="358"/>
      <c r="I21" s="365"/>
      <c r="J21" s="365"/>
    </row>
    <row r="22" s="292" customFormat="1" ht="161" customHeight="1" spans="1:10">
      <c r="A22" s="314" t="s">
        <v>187</v>
      </c>
      <c r="B22" s="318">
        <v>2842</v>
      </c>
      <c r="C22" s="315">
        <v>3616</v>
      </c>
      <c r="D22" s="315">
        <v>4848</v>
      </c>
      <c r="E22" s="315">
        <v>11348</v>
      </c>
      <c r="F22" s="343">
        <f>E22/D22*100</f>
        <v>234.075907590759</v>
      </c>
      <c r="G22" s="352">
        <f>(E22-B22)/B22*100</f>
        <v>299.296270232231</v>
      </c>
      <c r="H22" s="359" t="s">
        <v>188</v>
      </c>
      <c r="I22" s="365"/>
      <c r="J22" s="365"/>
    </row>
    <row r="23" s="292" customFormat="1" ht="101" customHeight="1" spans="1:10">
      <c r="A23" s="314" t="s">
        <v>189</v>
      </c>
      <c r="B23" s="318">
        <v>3636</v>
      </c>
      <c r="C23" s="315">
        <v>1670</v>
      </c>
      <c r="D23" s="315">
        <v>2902</v>
      </c>
      <c r="E23" s="315">
        <v>1603</v>
      </c>
      <c r="F23" s="343">
        <f>E23/D23*100</f>
        <v>55.2377670572019</v>
      </c>
      <c r="G23" s="352">
        <f>(E23-B23)/B23*100</f>
        <v>-55.9130913091309</v>
      </c>
      <c r="H23" s="354" t="s">
        <v>190</v>
      </c>
      <c r="I23" s="365"/>
      <c r="J23" s="365"/>
    </row>
    <row r="24" s="292" customFormat="1" ht="138" customHeight="1" spans="1:10">
      <c r="A24" s="314" t="s">
        <v>191</v>
      </c>
      <c r="B24" s="318">
        <v>399</v>
      </c>
      <c r="C24" s="318">
        <v>2183</v>
      </c>
      <c r="D24" s="315">
        <v>2193</v>
      </c>
      <c r="E24" s="315">
        <v>1944</v>
      </c>
      <c r="F24" s="343">
        <f>E24/D24*100</f>
        <v>88.6456908344733</v>
      </c>
      <c r="G24" s="352">
        <f t="shared" ref="G22:G31" si="2">(E24-B24)/B24*100</f>
        <v>387.218045112782</v>
      </c>
      <c r="H24" s="359" t="s">
        <v>192</v>
      </c>
      <c r="I24" s="365"/>
      <c r="J24" s="365"/>
    </row>
    <row r="25" s="292" customFormat="1" ht="25.5" customHeight="1" spans="1:10">
      <c r="A25" s="314" t="s">
        <v>193</v>
      </c>
      <c r="B25" s="315"/>
      <c r="C25" s="315"/>
      <c r="D25" s="315"/>
      <c r="E25" s="315">
        <v>25</v>
      </c>
      <c r="F25" s="315"/>
      <c r="G25" s="352"/>
      <c r="H25" s="360" t="s">
        <v>194</v>
      </c>
      <c r="I25" s="365"/>
      <c r="J25" s="365"/>
    </row>
    <row r="26" s="292" customFormat="1" ht="183" customHeight="1" spans="1:10">
      <c r="A26" s="314" t="s">
        <v>195</v>
      </c>
      <c r="B26" s="318">
        <v>5467</v>
      </c>
      <c r="C26" s="315">
        <v>5486</v>
      </c>
      <c r="D26" s="315">
        <v>6009</v>
      </c>
      <c r="E26" s="315">
        <v>3428</v>
      </c>
      <c r="F26" s="343">
        <f t="shared" ref="F26:F31" si="3">E26/D26*100</f>
        <v>57.0477616907971</v>
      </c>
      <c r="G26" s="352">
        <f t="shared" si="2"/>
        <v>-37.2965063105908</v>
      </c>
      <c r="H26" s="359" t="s">
        <v>196</v>
      </c>
      <c r="I26" s="365"/>
      <c r="J26" s="365"/>
    </row>
    <row r="27" s="292" customFormat="1" ht="126.75" customHeight="1" spans="1:10">
      <c r="A27" s="314" t="s">
        <v>197</v>
      </c>
      <c r="B27" s="318">
        <v>9918</v>
      </c>
      <c r="C27" s="315">
        <v>10786</v>
      </c>
      <c r="D27" s="315">
        <v>11259</v>
      </c>
      <c r="E27" s="315">
        <v>13417</v>
      </c>
      <c r="F27" s="343">
        <f t="shared" si="3"/>
        <v>119.166888711253</v>
      </c>
      <c r="G27" s="352">
        <f t="shared" si="2"/>
        <v>35.2792901794717</v>
      </c>
      <c r="H27" s="359" t="s">
        <v>198</v>
      </c>
      <c r="I27" s="365"/>
      <c r="J27" s="365"/>
    </row>
    <row r="28" s="292" customFormat="1" ht="69.75" customHeight="1" spans="1:10">
      <c r="A28" s="314" t="s">
        <v>199</v>
      </c>
      <c r="B28" s="318">
        <v>291</v>
      </c>
      <c r="C28" s="315">
        <v>151</v>
      </c>
      <c r="D28" s="315">
        <v>631</v>
      </c>
      <c r="E28" s="315">
        <v>801</v>
      </c>
      <c r="F28" s="315">
        <f t="shared" si="3"/>
        <v>126.941362916006</v>
      </c>
      <c r="G28" s="352">
        <f t="shared" si="2"/>
        <v>175.257731958763</v>
      </c>
      <c r="H28" s="359" t="s">
        <v>200</v>
      </c>
      <c r="I28" s="365"/>
      <c r="J28" s="365"/>
    </row>
    <row r="29" s="292" customFormat="1" ht="202" customHeight="1" spans="1:10">
      <c r="A29" s="326" t="s">
        <v>201</v>
      </c>
      <c r="B29" s="163">
        <v>1093</v>
      </c>
      <c r="C29" s="315">
        <v>1437</v>
      </c>
      <c r="D29" s="315">
        <v>1999</v>
      </c>
      <c r="E29" s="315">
        <v>2843</v>
      </c>
      <c r="F29" s="315">
        <f t="shared" si="3"/>
        <v>142.221110555278</v>
      </c>
      <c r="G29" s="352">
        <f t="shared" si="2"/>
        <v>160.109789569991</v>
      </c>
      <c r="H29" s="354" t="s">
        <v>202</v>
      </c>
      <c r="I29" s="365"/>
      <c r="J29" s="365"/>
    </row>
    <row r="30" s="292" customFormat="1" ht="43.5" customHeight="1" spans="1:10">
      <c r="A30" s="314" t="s">
        <v>203</v>
      </c>
      <c r="B30" s="163">
        <v>2941</v>
      </c>
      <c r="C30" s="315">
        <v>560</v>
      </c>
      <c r="D30" s="315">
        <v>3584</v>
      </c>
      <c r="E30" s="361">
        <v>3453</v>
      </c>
      <c r="F30" s="362">
        <f t="shared" si="3"/>
        <v>96.3448660714286</v>
      </c>
      <c r="G30" s="352">
        <f t="shared" si="2"/>
        <v>17.4090445426726</v>
      </c>
      <c r="H30" s="360" t="s">
        <v>204</v>
      </c>
      <c r="I30" s="365"/>
      <c r="J30" s="365"/>
    </row>
    <row r="31" s="292" customFormat="1" ht="43.5" customHeight="1" spans="1:10">
      <c r="A31" s="314" t="s">
        <v>205</v>
      </c>
      <c r="B31" s="318">
        <v>21</v>
      </c>
      <c r="C31" s="315">
        <v>25</v>
      </c>
      <c r="D31" s="315">
        <v>25</v>
      </c>
      <c r="E31" s="361">
        <v>4</v>
      </c>
      <c r="F31" s="362">
        <f t="shared" si="3"/>
        <v>16</v>
      </c>
      <c r="G31" s="352">
        <f t="shared" si="2"/>
        <v>-80.9523809523809</v>
      </c>
      <c r="H31" s="360" t="s">
        <v>206</v>
      </c>
      <c r="I31" s="365"/>
      <c r="J31" s="365"/>
    </row>
    <row r="32" s="292" customFormat="1" ht="43.5" customHeight="1" spans="1:10">
      <c r="A32" s="314" t="s">
        <v>207</v>
      </c>
      <c r="B32" s="315"/>
      <c r="C32" s="315">
        <v>2700</v>
      </c>
      <c r="D32" s="315"/>
      <c r="E32" s="361"/>
      <c r="F32" s="362"/>
      <c r="G32" s="352"/>
      <c r="H32" s="360"/>
      <c r="I32" s="365"/>
      <c r="J32" s="365"/>
    </row>
    <row r="33" s="292" customFormat="1" ht="51.75" customHeight="1" spans="1:10">
      <c r="A33" s="314" t="s">
        <v>208</v>
      </c>
      <c r="B33" s="163">
        <v>-32241</v>
      </c>
      <c r="C33" s="315">
        <v>20325</v>
      </c>
      <c r="D33" s="315">
        <v>51</v>
      </c>
      <c r="E33" s="361">
        <v>310</v>
      </c>
      <c r="F33" s="362">
        <f>E33/D33*100</f>
        <v>607.843137254902</v>
      </c>
      <c r="G33" s="352">
        <f>(E33-B33)/B33*100</f>
        <v>-100.96150863807</v>
      </c>
      <c r="H33" s="363" t="s">
        <v>209</v>
      </c>
      <c r="I33" s="365"/>
      <c r="J33" s="365"/>
    </row>
    <row r="34" ht="14.25" spans="1:8">
      <c r="A34" s="327"/>
      <c r="B34" s="327"/>
      <c r="C34" s="327"/>
      <c r="D34" s="327"/>
      <c r="E34" s="327"/>
      <c r="F34" s="327"/>
      <c r="G34" s="327"/>
      <c r="H34" s="327"/>
    </row>
    <row r="35" ht="14.25" spans="1:8">
      <c r="A35" s="328"/>
      <c r="B35" s="328"/>
      <c r="C35" s="328"/>
      <c r="D35" s="328"/>
      <c r="E35" s="328"/>
      <c r="F35" s="328"/>
      <c r="G35" s="328"/>
      <c r="H35" s="328"/>
    </row>
  </sheetData>
  <mergeCells count="35">
    <mergeCell ref="A2:H2"/>
    <mergeCell ref="A3:H3"/>
    <mergeCell ref="A4:A5"/>
    <mergeCell ref="A7:A8"/>
    <mergeCell ref="A11:A12"/>
    <mergeCell ref="A19:A21"/>
    <mergeCell ref="B4:B5"/>
    <mergeCell ref="B7:B8"/>
    <mergeCell ref="B11:B12"/>
    <mergeCell ref="B19:B21"/>
    <mergeCell ref="C4:C5"/>
    <mergeCell ref="C7:C8"/>
    <mergeCell ref="C11:C12"/>
    <mergeCell ref="C19:C21"/>
    <mergeCell ref="D4:D5"/>
    <mergeCell ref="D7:D8"/>
    <mergeCell ref="D11:D12"/>
    <mergeCell ref="D19:D21"/>
    <mergeCell ref="E4:E5"/>
    <mergeCell ref="E7:E8"/>
    <mergeCell ref="E11:E12"/>
    <mergeCell ref="E19:E21"/>
    <mergeCell ref="F4:F5"/>
    <mergeCell ref="F7:F8"/>
    <mergeCell ref="F11:F12"/>
    <mergeCell ref="F19:F21"/>
    <mergeCell ref="G4:G5"/>
    <mergeCell ref="G7:G8"/>
    <mergeCell ref="G11:G12"/>
    <mergeCell ref="G19:G21"/>
    <mergeCell ref="H4:H5"/>
    <mergeCell ref="H7:H8"/>
    <mergeCell ref="H11:H12"/>
    <mergeCell ref="H19:H21"/>
    <mergeCell ref="A34:H35"/>
  </mergeCells>
  <printOptions horizontalCentered="1"/>
  <pageMargins left="0.196527777777778" right="0.156944444444444" top="0.393055555555556" bottom="0.590277777777778" header="0.511805555555556" footer="0.314583333333333"/>
  <pageSetup paperSize="9" scale="68" fitToHeight="0" orientation="landscape" horizontalDpi="600" vertic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4"/>
  <sheetViews>
    <sheetView showZeros="0" workbookViewId="0">
      <pane xSplit="9" ySplit="13" topLeftCell="J32" activePane="bottomRight" state="frozen"/>
      <selection/>
      <selection pane="topRight"/>
      <selection pane="bottomLeft"/>
      <selection pane="bottomRight" activeCell="E13" sqref="E13"/>
    </sheetView>
  </sheetViews>
  <sheetFormatPr defaultColWidth="9" defaultRowHeight="14.25"/>
  <cols>
    <col min="1" max="1" width="36" style="214" customWidth="1"/>
    <col min="2" max="2" width="9.625" style="214" customWidth="1"/>
    <col min="3" max="3" width="9.75" style="214" customWidth="1"/>
    <col min="4" max="4" width="10.875" style="215" customWidth="1"/>
    <col min="5" max="5" width="35.375" style="216" customWidth="1"/>
    <col min="6" max="6" width="9.625" style="217" customWidth="1"/>
    <col min="7" max="7" width="9.625" style="214" customWidth="1"/>
    <col min="8" max="8" width="11.625" style="215" customWidth="1"/>
    <col min="9" max="16384" width="9" style="214"/>
  </cols>
  <sheetData>
    <row r="1" s="209" customFormat="1" ht="24.75" customHeight="1" spans="1:8">
      <c r="A1" s="147" t="s">
        <v>210</v>
      </c>
      <c r="B1" s="218"/>
      <c r="C1" s="144"/>
      <c r="D1" s="219"/>
      <c r="E1" s="144"/>
      <c r="F1" s="144"/>
      <c r="G1" s="144"/>
      <c r="H1" s="219"/>
    </row>
    <row r="2" s="210" customFormat="1" ht="27.75" customHeight="1" spans="1:8">
      <c r="A2" s="220" t="s">
        <v>211</v>
      </c>
      <c r="B2" s="220"/>
      <c r="C2" s="220"/>
      <c r="D2" s="220"/>
      <c r="E2" s="220"/>
      <c r="F2" s="220"/>
      <c r="G2" s="220"/>
      <c r="H2" s="220"/>
    </row>
    <row r="3" s="211" customFormat="1" ht="16.5" customHeight="1" spans="1:8">
      <c r="A3" s="221" t="s">
        <v>212</v>
      </c>
      <c r="B3" s="221"/>
      <c r="C3" s="221"/>
      <c r="D3" s="221"/>
      <c r="E3" s="221"/>
      <c r="F3" s="221"/>
      <c r="G3" s="221"/>
      <c r="H3" s="221"/>
    </row>
    <row r="4" s="212" customFormat="1" ht="60.75" customHeight="1" spans="1:8">
      <c r="A4" s="222" t="s">
        <v>56</v>
      </c>
      <c r="B4" s="223" t="s">
        <v>213</v>
      </c>
      <c r="C4" s="224" t="s">
        <v>214</v>
      </c>
      <c r="D4" s="225" t="s">
        <v>215</v>
      </c>
      <c r="E4" s="222" t="s">
        <v>56</v>
      </c>
      <c r="F4" s="223" t="s">
        <v>216</v>
      </c>
      <c r="G4" s="224" t="s">
        <v>217</v>
      </c>
      <c r="H4" s="225" t="s">
        <v>215</v>
      </c>
    </row>
    <row r="5" s="213" customFormat="1" ht="20.1" customHeight="1" spans="1:8">
      <c r="A5" s="226" t="s">
        <v>218</v>
      </c>
      <c r="B5" s="227"/>
      <c r="C5" s="227"/>
      <c r="D5" s="228"/>
      <c r="E5" s="257" t="s">
        <v>219</v>
      </c>
      <c r="F5" s="258">
        <f>F6+F7</f>
        <v>86</v>
      </c>
      <c r="G5" s="258">
        <f>G6+G7</f>
        <v>62</v>
      </c>
      <c r="H5" s="259">
        <f>(G5-F5)/F5*100</f>
        <v>-27.906976744186</v>
      </c>
    </row>
    <row r="6" s="213" customFormat="1" ht="20.1" customHeight="1" spans="1:8">
      <c r="A6" s="229" t="s">
        <v>220</v>
      </c>
      <c r="B6" s="227"/>
      <c r="C6" s="227"/>
      <c r="D6" s="228"/>
      <c r="E6" s="229" t="s">
        <v>221</v>
      </c>
      <c r="F6" s="260">
        <v>39</v>
      </c>
      <c r="G6" s="261">
        <v>8</v>
      </c>
      <c r="H6" s="259">
        <f t="shared" ref="H6:H44" si="0">(G6-F6)/F6*100</f>
        <v>-79.4871794871795</v>
      </c>
    </row>
    <row r="7" s="213" customFormat="1" ht="20.1" customHeight="1" spans="1:8">
      <c r="A7" s="226" t="s">
        <v>222</v>
      </c>
      <c r="B7" s="230"/>
      <c r="C7" s="230"/>
      <c r="D7" s="231"/>
      <c r="E7" s="262" t="s">
        <v>223</v>
      </c>
      <c r="F7" s="263">
        <v>47</v>
      </c>
      <c r="G7" s="244">
        <v>54</v>
      </c>
      <c r="H7" s="259">
        <f t="shared" si="0"/>
        <v>14.8936170212766</v>
      </c>
    </row>
    <row r="8" s="213" customFormat="1" ht="24" customHeight="1" spans="1:8">
      <c r="A8" s="226" t="s">
        <v>224</v>
      </c>
      <c r="B8" s="227"/>
      <c r="C8" s="227"/>
      <c r="D8" s="228"/>
      <c r="E8" s="264" t="s">
        <v>225</v>
      </c>
      <c r="F8" s="265">
        <f>F9+F10</f>
        <v>704</v>
      </c>
      <c r="G8" s="265">
        <f>G9+G10</f>
        <v>1593</v>
      </c>
      <c r="H8" s="259">
        <f t="shared" si="0"/>
        <v>126.278409090909</v>
      </c>
    </row>
    <row r="9" s="213" customFormat="1" ht="20.1" customHeight="1" spans="1:8">
      <c r="A9" s="226" t="s">
        <v>226</v>
      </c>
      <c r="B9" s="232"/>
      <c r="C9" s="232"/>
      <c r="D9" s="233"/>
      <c r="E9" s="266" t="s">
        <v>227</v>
      </c>
      <c r="F9" s="230">
        <v>694</v>
      </c>
      <c r="G9" s="230">
        <v>1543</v>
      </c>
      <c r="H9" s="259">
        <f t="shared" si="0"/>
        <v>122.334293948127</v>
      </c>
    </row>
    <row r="10" s="213" customFormat="1" ht="20.1" customHeight="1" spans="1:8">
      <c r="A10" s="234" t="s">
        <v>228</v>
      </c>
      <c r="B10" s="227"/>
      <c r="C10" s="227"/>
      <c r="D10" s="228"/>
      <c r="E10" s="266" t="s">
        <v>229</v>
      </c>
      <c r="F10" s="267">
        <v>10</v>
      </c>
      <c r="G10" s="230">
        <v>50</v>
      </c>
      <c r="H10" s="259">
        <f t="shared" si="0"/>
        <v>400</v>
      </c>
    </row>
    <row r="11" s="213" customFormat="1" ht="27" customHeight="1" spans="1:8">
      <c r="A11" s="234" t="s">
        <v>230</v>
      </c>
      <c r="B11" s="227"/>
      <c r="C11" s="227"/>
      <c r="D11" s="228"/>
      <c r="E11" s="264" t="s">
        <v>231</v>
      </c>
      <c r="F11" s="239">
        <f>F12+F20+F21+F22+F23+F24</f>
        <v>51436</v>
      </c>
      <c r="G11" s="239">
        <f>G12+G20+G21+G22+G23+G24</f>
        <v>51250</v>
      </c>
      <c r="H11" s="259">
        <f t="shared" si="0"/>
        <v>-0.361614433470721</v>
      </c>
    </row>
    <row r="12" s="213" customFormat="1" ht="45" customHeight="1" spans="1:8">
      <c r="A12" s="226" t="s">
        <v>232</v>
      </c>
      <c r="B12" s="227"/>
      <c r="C12" s="227"/>
      <c r="D12" s="228"/>
      <c r="E12" s="268" t="s">
        <v>233</v>
      </c>
      <c r="F12" s="239">
        <f>SUM(F13:F19)</f>
        <v>43407</v>
      </c>
      <c r="G12" s="239">
        <f>SUM(G13:G19)</f>
        <v>47199</v>
      </c>
      <c r="H12" s="259">
        <f t="shared" si="0"/>
        <v>8.73591816988043</v>
      </c>
    </row>
    <row r="13" s="213" customFormat="1" ht="27" customHeight="1" spans="1:8">
      <c r="A13" s="226" t="s">
        <v>234</v>
      </c>
      <c r="B13" s="227"/>
      <c r="C13" s="227"/>
      <c r="D13" s="228"/>
      <c r="E13" s="229" t="s">
        <v>235</v>
      </c>
      <c r="F13" s="230">
        <v>21778</v>
      </c>
      <c r="G13" s="269">
        <v>3296</v>
      </c>
      <c r="H13" s="259">
        <f t="shared" si="0"/>
        <v>-84.8654605565249</v>
      </c>
    </row>
    <row r="14" s="213" customFormat="1" ht="20.1" customHeight="1" spans="1:8">
      <c r="A14" s="226" t="s">
        <v>236</v>
      </c>
      <c r="B14" s="232"/>
      <c r="C14" s="232"/>
      <c r="D14" s="233"/>
      <c r="E14" s="229" t="s">
        <v>237</v>
      </c>
      <c r="F14" s="230">
        <v>6420</v>
      </c>
      <c r="G14" s="269">
        <v>17276</v>
      </c>
      <c r="H14" s="259">
        <f t="shared" si="0"/>
        <v>169.096573208723</v>
      </c>
    </row>
    <row r="15" s="213" customFormat="1" ht="20.1" customHeight="1" spans="1:8">
      <c r="A15" s="226" t="s">
        <v>238</v>
      </c>
      <c r="B15" s="235"/>
      <c r="C15" s="236"/>
      <c r="D15" s="231"/>
      <c r="E15" s="229" t="s">
        <v>239</v>
      </c>
      <c r="F15" s="230">
        <v>2371</v>
      </c>
      <c r="G15" s="269">
        <v>5954</v>
      </c>
      <c r="H15" s="259">
        <f t="shared" si="0"/>
        <v>151.11767186841</v>
      </c>
    </row>
    <row r="16" s="213" customFormat="1" ht="20.1" customHeight="1" spans="1:8">
      <c r="A16" s="226" t="s">
        <v>240</v>
      </c>
      <c r="B16" s="237">
        <v>1281</v>
      </c>
      <c r="C16" s="238">
        <v>1752</v>
      </c>
      <c r="D16" s="231">
        <f t="shared" ref="D15:D21" si="1">(C16-B16)/B16*100</f>
        <v>36.768149882904</v>
      </c>
      <c r="E16" s="229" t="s">
        <v>241</v>
      </c>
      <c r="F16" s="230">
        <v>8938</v>
      </c>
      <c r="G16" s="269">
        <v>8167</v>
      </c>
      <c r="H16" s="259">
        <f t="shared" si="0"/>
        <v>-8.62609084806444</v>
      </c>
    </row>
    <row r="17" s="213" customFormat="1" ht="29.1" customHeight="1" spans="1:8">
      <c r="A17" s="226" t="s">
        <v>242</v>
      </c>
      <c r="B17" s="237">
        <v>81</v>
      </c>
      <c r="C17" s="238">
        <v>178</v>
      </c>
      <c r="D17" s="231">
        <f t="shared" si="1"/>
        <v>119.753086419753</v>
      </c>
      <c r="E17" s="229" t="s">
        <v>243</v>
      </c>
      <c r="F17" s="267">
        <v>603</v>
      </c>
      <c r="G17" s="269">
        <v>45</v>
      </c>
      <c r="H17" s="259">
        <f t="shared" si="0"/>
        <v>-92.5373134328358</v>
      </c>
    </row>
    <row r="18" s="213" customFormat="1" ht="20.1" customHeight="1" spans="1:8">
      <c r="A18" s="226" t="s">
        <v>244</v>
      </c>
      <c r="B18" s="239">
        <f>SUM(B19:B23)</f>
        <v>32326</v>
      </c>
      <c r="C18" s="239">
        <f>SUM(C19:C23)</f>
        <v>64075</v>
      </c>
      <c r="D18" s="231">
        <f t="shared" si="1"/>
        <v>98.2150590855658</v>
      </c>
      <c r="E18" s="229" t="s">
        <v>245</v>
      </c>
      <c r="F18" s="230"/>
      <c r="G18" s="239"/>
      <c r="H18" s="259" t="e">
        <f t="shared" si="0"/>
        <v>#DIV/0!</v>
      </c>
    </row>
    <row r="19" s="213" customFormat="1" ht="37" customHeight="1" spans="1:8">
      <c r="A19" s="240" t="s">
        <v>246</v>
      </c>
      <c r="B19" s="237">
        <v>24262</v>
      </c>
      <c r="C19" s="241">
        <v>34214</v>
      </c>
      <c r="D19" s="231">
        <f t="shared" si="1"/>
        <v>41.0188772566153</v>
      </c>
      <c r="E19" s="229" t="s">
        <v>247</v>
      </c>
      <c r="F19" s="230">
        <v>3297</v>
      </c>
      <c r="G19" s="269">
        <v>12461</v>
      </c>
      <c r="H19" s="259">
        <f t="shared" si="0"/>
        <v>277.949651198059</v>
      </c>
    </row>
    <row r="20" s="213" customFormat="1" ht="32" customHeight="1" spans="1:8">
      <c r="A20" s="240" t="s">
        <v>248</v>
      </c>
      <c r="B20" s="237">
        <v>46</v>
      </c>
      <c r="C20" s="242">
        <v>42</v>
      </c>
      <c r="D20" s="231">
        <f t="shared" si="1"/>
        <v>-8.69565217391304</v>
      </c>
      <c r="E20" s="270" t="s">
        <v>249</v>
      </c>
      <c r="F20" s="239">
        <v>1200</v>
      </c>
      <c r="G20" s="239">
        <v>1719</v>
      </c>
      <c r="H20" s="259">
        <f t="shared" si="0"/>
        <v>43.25</v>
      </c>
    </row>
    <row r="21" s="213" customFormat="1" ht="20.1" customHeight="1" spans="1:8">
      <c r="A21" s="243" t="s">
        <v>250</v>
      </c>
      <c r="B21" s="244">
        <v>278</v>
      </c>
      <c r="C21" s="245">
        <v>797</v>
      </c>
      <c r="D21" s="228">
        <f t="shared" si="1"/>
        <v>186.690647482014</v>
      </c>
      <c r="E21" s="271" t="s">
        <v>251</v>
      </c>
      <c r="F21" s="239">
        <v>35</v>
      </c>
      <c r="G21" s="239">
        <v>586</v>
      </c>
      <c r="H21" s="259">
        <f t="shared" si="0"/>
        <v>1574.28571428571</v>
      </c>
    </row>
    <row r="22" s="213" customFormat="1" ht="20.1" customHeight="1" spans="1:8">
      <c r="A22" s="240" t="s">
        <v>252</v>
      </c>
      <c r="B22" s="228">
        <v>-1462</v>
      </c>
      <c r="C22" s="246">
        <v>-224</v>
      </c>
      <c r="D22" s="228">
        <f t="shared" ref="D22:D27" si="2">(C22-B22)/B22*100</f>
        <v>-84.6785225718194</v>
      </c>
      <c r="E22" s="271" t="s">
        <v>253</v>
      </c>
      <c r="F22" s="239">
        <v>987</v>
      </c>
      <c r="G22" s="239">
        <v>1368</v>
      </c>
      <c r="H22" s="259">
        <f t="shared" si="0"/>
        <v>38.6018237082067</v>
      </c>
    </row>
    <row r="23" s="213" customFormat="1" ht="20.1" customHeight="1" spans="1:8">
      <c r="A23" s="240" t="s">
        <v>254</v>
      </c>
      <c r="B23" s="228">
        <v>9202</v>
      </c>
      <c r="C23" s="247">
        <v>29246</v>
      </c>
      <c r="D23" s="228">
        <f t="shared" si="2"/>
        <v>217.822212562486</v>
      </c>
      <c r="E23" s="271" t="s">
        <v>255</v>
      </c>
      <c r="F23" s="239">
        <v>807</v>
      </c>
      <c r="G23" s="239">
        <v>378</v>
      </c>
      <c r="H23" s="259">
        <f t="shared" si="0"/>
        <v>-53.1598513011152</v>
      </c>
    </row>
    <row r="24" s="213" customFormat="1" ht="20.1" customHeight="1" spans="1:8">
      <c r="A24" s="248" t="s">
        <v>256</v>
      </c>
      <c r="B24" s="228"/>
      <c r="C24" s="249"/>
      <c r="D24" s="228"/>
      <c r="E24" s="272" t="s">
        <v>257</v>
      </c>
      <c r="F24" s="239">
        <v>5000</v>
      </c>
      <c r="G24" s="239"/>
      <c r="H24" s="259">
        <f t="shared" si="0"/>
        <v>-100</v>
      </c>
    </row>
    <row r="25" s="213" customFormat="1" ht="20.1" customHeight="1" spans="1:8">
      <c r="A25" s="226" t="s">
        <v>258</v>
      </c>
      <c r="B25" s="228"/>
      <c r="C25" s="249"/>
      <c r="D25" s="228"/>
      <c r="E25" s="273" t="s">
        <v>259</v>
      </c>
      <c r="F25" s="239">
        <f>SUM(F26:F27)</f>
        <v>371</v>
      </c>
      <c r="G25" s="239">
        <f>SUM(G26:G27)</f>
        <v>579</v>
      </c>
      <c r="H25" s="259">
        <f t="shared" si="0"/>
        <v>56.0646900269542</v>
      </c>
    </row>
    <row r="26" s="213" customFormat="1" ht="20.1" customHeight="1" spans="1:8">
      <c r="A26" s="226" t="s">
        <v>260</v>
      </c>
      <c r="B26" s="228"/>
      <c r="C26" s="232"/>
      <c r="D26" s="233"/>
      <c r="E26" s="274" t="s">
        <v>261</v>
      </c>
      <c r="F26" s="265">
        <v>232</v>
      </c>
      <c r="G26" s="267">
        <v>473</v>
      </c>
      <c r="H26" s="259">
        <f t="shared" si="0"/>
        <v>103.879310344828</v>
      </c>
    </row>
    <row r="27" s="213" customFormat="1" ht="34" customHeight="1" spans="1:8">
      <c r="A27" s="226" t="s">
        <v>262</v>
      </c>
      <c r="B27" s="238">
        <v>984</v>
      </c>
      <c r="C27" s="238">
        <v>1443</v>
      </c>
      <c r="D27" s="231">
        <f t="shared" si="2"/>
        <v>46.6463414634146</v>
      </c>
      <c r="E27" s="275" t="s">
        <v>263</v>
      </c>
      <c r="F27" s="276">
        <v>139</v>
      </c>
      <c r="G27" s="230">
        <v>106</v>
      </c>
      <c r="H27" s="259">
        <f t="shared" si="0"/>
        <v>-23.7410071942446</v>
      </c>
    </row>
    <row r="28" s="213" customFormat="1" ht="20.1" customHeight="1" spans="1:8">
      <c r="A28" s="226"/>
      <c r="B28" s="230"/>
      <c r="C28" s="230"/>
      <c r="D28" s="231"/>
      <c r="E28" s="277" t="s">
        <v>264</v>
      </c>
      <c r="F28" s="278">
        <f>SUM(F29:F30)</f>
        <v>953</v>
      </c>
      <c r="G28" s="278">
        <f>SUM(G29:G30)</f>
        <v>48575</v>
      </c>
      <c r="H28" s="259">
        <f t="shared" si="0"/>
        <v>4997.06190975866</v>
      </c>
    </row>
    <row r="29" s="213" customFormat="1" ht="36" customHeight="1" spans="1:8">
      <c r="A29" s="226"/>
      <c r="B29" s="230"/>
      <c r="C29" s="230"/>
      <c r="D29" s="231"/>
      <c r="E29" s="279" t="s">
        <v>265</v>
      </c>
      <c r="F29" s="230">
        <v>735</v>
      </c>
      <c r="G29" s="230">
        <v>47800</v>
      </c>
      <c r="H29" s="259">
        <f t="shared" si="0"/>
        <v>6403.40136054422</v>
      </c>
    </row>
    <row r="30" s="213" customFormat="1" ht="32" customHeight="1" spans="1:8">
      <c r="A30" s="226" t="s">
        <v>266</v>
      </c>
      <c r="B30" s="230"/>
      <c r="C30" s="249"/>
      <c r="D30" s="231"/>
      <c r="E30" s="274" t="s">
        <v>267</v>
      </c>
      <c r="F30" s="267">
        <v>218</v>
      </c>
      <c r="G30" s="230">
        <v>775</v>
      </c>
      <c r="H30" s="259">
        <f t="shared" si="0"/>
        <v>255.504587155963</v>
      </c>
    </row>
    <row r="31" s="213" customFormat="1" ht="20.1" customHeight="1" spans="1:8">
      <c r="A31" s="226" t="s">
        <v>268</v>
      </c>
      <c r="B31" s="230"/>
      <c r="C31" s="230"/>
      <c r="D31" s="231"/>
      <c r="E31" s="280" t="s">
        <v>269</v>
      </c>
      <c r="F31" s="278">
        <v>252</v>
      </c>
      <c r="G31" s="258">
        <v>904</v>
      </c>
      <c r="H31" s="259">
        <f t="shared" si="0"/>
        <v>258.730158730159</v>
      </c>
    </row>
    <row r="32" s="213" customFormat="1" ht="20.1" customHeight="1" spans="1:10">
      <c r="A32" s="226" t="s">
        <v>270</v>
      </c>
      <c r="B32" s="244">
        <v>755</v>
      </c>
      <c r="C32" s="238">
        <v>887</v>
      </c>
      <c r="D32" s="231">
        <f>(C32-B32)/B32*100</f>
        <v>17.4834437086093</v>
      </c>
      <c r="E32" s="277" t="s">
        <v>271</v>
      </c>
      <c r="F32" s="281">
        <v>8</v>
      </c>
      <c r="G32" s="282">
        <v>70</v>
      </c>
      <c r="H32" s="259">
        <f t="shared" si="0"/>
        <v>775</v>
      </c>
      <c r="J32" s="213">
        <f>257205+15427</f>
        <v>272632</v>
      </c>
    </row>
    <row r="33" s="213" customFormat="1" ht="20.1" customHeight="1" spans="1:8">
      <c r="A33" s="226" t="s">
        <v>272</v>
      </c>
      <c r="B33" s="230"/>
      <c r="C33" s="230">
        <v>18</v>
      </c>
      <c r="D33" s="231"/>
      <c r="E33" s="277" t="s">
        <v>273</v>
      </c>
      <c r="G33" s="283">
        <v>8980</v>
      </c>
      <c r="H33" s="259"/>
    </row>
    <row r="34" s="213" customFormat="1" ht="35" customHeight="1" spans="1:8">
      <c r="A34" s="229" t="s">
        <v>274</v>
      </c>
      <c r="B34" s="230"/>
      <c r="C34" s="230">
        <v>554</v>
      </c>
      <c r="D34" s="231"/>
      <c r="E34" s="284"/>
      <c r="F34" s="285"/>
      <c r="G34" s="282"/>
      <c r="H34" s="259"/>
    </row>
    <row r="35" s="213" customFormat="1" ht="20.1" customHeight="1" spans="1:8">
      <c r="A35" s="250" t="s">
        <v>275</v>
      </c>
      <c r="B35" s="251">
        <f>B5+B6+B7+B8+B9+B12+B13+B14+B15+B16+B17+B18+B24+B25+B26+B27+B30+B31+B32+B33</f>
        <v>35427</v>
      </c>
      <c r="C35" s="251">
        <f>C5+C6+C7+C8+C9+C12+C13+C14+C15+C16+C17+C18+C24+C25+C26+C27+C30+C31+C32+C33+C34</f>
        <v>68907</v>
      </c>
      <c r="D35" s="252">
        <f>(C35-B35)/B35*100</f>
        <v>94.504191718181</v>
      </c>
      <c r="E35" s="286" t="s">
        <v>122</v>
      </c>
      <c r="F35" s="258">
        <f>F5+F8+F11+F25+F28+F31+F32</f>
        <v>53810</v>
      </c>
      <c r="G35" s="258">
        <f>G5+G8+G11+G25+G28+G31+G32+G33</f>
        <v>112013</v>
      </c>
      <c r="H35" s="259">
        <f t="shared" si="0"/>
        <v>108.163910053893</v>
      </c>
    </row>
    <row r="36" s="213" customFormat="1" ht="20.1" customHeight="1" spans="1:8">
      <c r="A36" s="253" t="s">
        <v>276</v>
      </c>
      <c r="B36" s="251">
        <f>B38+B39</f>
        <v>16679</v>
      </c>
      <c r="C36" s="251">
        <f>C38+C39</f>
        <v>15427</v>
      </c>
      <c r="D36" s="252">
        <f>(C36-B36)/B36*100</f>
        <v>-7.50644523052941</v>
      </c>
      <c r="E36" s="287" t="s">
        <v>277</v>
      </c>
      <c r="F36" s="281">
        <v>0</v>
      </c>
      <c r="G36" s="263"/>
      <c r="H36" s="259"/>
    </row>
    <row r="37" s="213" customFormat="1" ht="20.1" customHeight="1" spans="1:11">
      <c r="A37" s="240" t="s">
        <v>278</v>
      </c>
      <c r="B37" s="230">
        <v>16679</v>
      </c>
      <c r="C37" s="230">
        <f>C38</f>
        <v>15427</v>
      </c>
      <c r="D37" s="231"/>
      <c r="E37" s="288" t="s">
        <v>279</v>
      </c>
      <c r="F37" s="285">
        <v>0</v>
      </c>
      <c r="G37" s="263"/>
      <c r="H37" s="259"/>
      <c r="K37" s="213">
        <f>140546-141075</f>
        <v>-529</v>
      </c>
    </row>
    <row r="38" s="213" customFormat="1" ht="20.1" customHeight="1" spans="1:8">
      <c r="A38" s="240" t="s">
        <v>280</v>
      </c>
      <c r="B38" s="230">
        <v>16679</v>
      </c>
      <c r="C38" s="230">
        <v>15427</v>
      </c>
      <c r="D38" s="231">
        <f>(C38-B38)/B38*100</f>
        <v>-7.50644523052941</v>
      </c>
      <c r="E38" s="288" t="s">
        <v>281</v>
      </c>
      <c r="F38" s="285">
        <v>0</v>
      </c>
      <c r="G38" s="263"/>
      <c r="H38" s="259"/>
    </row>
    <row r="39" s="213" customFormat="1" ht="20.1" customHeight="1" spans="1:8">
      <c r="A39" s="240" t="s">
        <v>282</v>
      </c>
      <c r="B39" s="227"/>
      <c r="C39" s="227"/>
      <c r="D39" s="228"/>
      <c r="E39" s="288" t="s">
        <v>283</v>
      </c>
      <c r="F39" s="285">
        <v>0</v>
      </c>
      <c r="G39" s="260"/>
      <c r="H39" s="259"/>
    </row>
    <row r="40" s="213" customFormat="1" ht="20.1" customHeight="1" spans="1:8">
      <c r="A40" s="254" t="s">
        <v>284</v>
      </c>
      <c r="B40" s="227">
        <v>5000</v>
      </c>
      <c r="C40" s="227"/>
      <c r="D40" s="228"/>
      <c r="E40" s="287" t="s">
        <v>113</v>
      </c>
      <c r="F40" s="289"/>
      <c r="G40" s="289"/>
      <c r="H40" s="259"/>
    </row>
    <row r="41" s="213" customFormat="1" ht="20.1" customHeight="1" spans="1:8">
      <c r="A41" s="253" t="s">
        <v>285</v>
      </c>
      <c r="B41" s="255">
        <v>5116</v>
      </c>
      <c r="C41" s="255">
        <v>8412</v>
      </c>
      <c r="D41" s="256">
        <f>(C41-B41)/B41*100</f>
        <v>64.4253322908522</v>
      </c>
      <c r="E41" s="287" t="s">
        <v>286</v>
      </c>
      <c r="F41" s="289"/>
      <c r="G41" s="289">
        <v>18002</v>
      </c>
      <c r="H41" s="259"/>
    </row>
    <row r="42" s="213" customFormat="1" ht="20.1" customHeight="1" spans="1:8">
      <c r="A42" s="253" t="s">
        <v>287</v>
      </c>
      <c r="B42" s="255"/>
      <c r="C42" s="255">
        <v>47800</v>
      </c>
      <c r="D42" s="256"/>
      <c r="E42" s="287" t="s">
        <v>288</v>
      </c>
      <c r="F42" s="282">
        <f>B44-F35</f>
        <v>8412</v>
      </c>
      <c r="G42" s="282">
        <v>10531</v>
      </c>
      <c r="H42" s="259">
        <f t="shared" si="0"/>
        <v>25.190204469805</v>
      </c>
    </row>
    <row r="43" s="213" customFormat="1" ht="20.1" customHeight="1" spans="1:8">
      <c r="A43" s="240"/>
      <c r="B43" s="227"/>
      <c r="C43" s="227"/>
      <c r="D43" s="228"/>
      <c r="E43" s="288"/>
      <c r="F43" s="285"/>
      <c r="G43" s="290"/>
      <c r="H43" s="259"/>
    </row>
    <row r="44" ht="15" spans="1:8">
      <c r="A44" s="250" t="s">
        <v>289</v>
      </c>
      <c r="B44" s="251">
        <f>B35+B36+B40+B41</f>
        <v>62222</v>
      </c>
      <c r="C44" s="251">
        <f>C35+C36+C41+C40+C42</f>
        <v>140546</v>
      </c>
      <c r="D44" s="252">
        <f>(C44-B44)/B44*100</f>
        <v>125.878306708238</v>
      </c>
      <c r="E44" s="286" t="s">
        <v>290</v>
      </c>
      <c r="F44" s="258">
        <f>F35+F40+F41+F42</f>
        <v>62222</v>
      </c>
      <c r="G44" s="258">
        <f>G42+G41+G35+G40</f>
        <v>140546</v>
      </c>
      <c r="H44" s="259">
        <f t="shared" si="0"/>
        <v>125.878306708238</v>
      </c>
    </row>
  </sheetData>
  <mergeCells count="2">
    <mergeCell ref="A2:H2"/>
    <mergeCell ref="A3:H3"/>
  </mergeCells>
  <printOptions horizontalCentered="1"/>
  <pageMargins left="0.354166666666667" right="0.354166666666667" top="0.590277777777778" bottom="0.432638888888889" header="0.511805555555556" footer="0.236111111111111"/>
  <pageSetup paperSize="9" scale="82" fitToHeight="0" orientation="landscape" horizontalDpi="600" vertic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35"/>
  <sheetViews>
    <sheetView workbookViewId="0">
      <selection activeCell="A1" sqref="$A1:$XFD65536"/>
    </sheetView>
  </sheetViews>
  <sheetFormatPr defaultColWidth="9" defaultRowHeight="34.5"/>
  <cols>
    <col min="1" max="1" width="11.875" style="85" customWidth="1"/>
    <col min="2" max="2" width="24.75" style="143" customWidth="1"/>
    <col min="3" max="3" width="9.875" style="144" customWidth="1"/>
    <col min="4" max="4" width="11" style="145" customWidth="1"/>
    <col min="5" max="5" width="10.375" style="145" customWidth="1"/>
    <col min="6" max="6" width="7.625" style="146" customWidth="1"/>
    <col min="7" max="7" width="10.125" style="137" customWidth="1"/>
    <col min="8" max="8" width="10.125" style="138" customWidth="1"/>
    <col min="9" max="9" width="61" style="85" customWidth="1"/>
    <col min="10" max="10" width="11.25" style="85" customWidth="1"/>
    <col min="11" max="11" width="9.375" style="85"/>
    <col min="12" max="16384" width="9" style="85"/>
  </cols>
  <sheetData>
    <row r="1" s="139" customFormat="1" ht="27" customHeight="1" spans="2:8">
      <c r="B1" s="147" t="s">
        <v>291</v>
      </c>
      <c r="C1" s="148"/>
      <c r="D1" s="149"/>
      <c r="E1" s="149"/>
      <c r="F1" s="176"/>
      <c r="G1" s="177"/>
      <c r="H1" s="178"/>
    </row>
    <row r="2" s="140" customFormat="1" ht="27.75" customHeight="1" spans="2:9">
      <c r="B2" s="150" t="s">
        <v>292</v>
      </c>
      <c r="C2" s="150"/>
      <c r="D2" s="150"/>
      <c r="E2" s="150"/>
      <c r="F2" s="179"/>
      <c r="G2" s="150"/>
      <c r="H2" s="150"/>
      <c r="I2" s="150"/>
    </row>
    <row r="3" s="141" customFormat="1" ht="22.5" customHeight="1" spans="1:9">
      <c r="A3" s="151" t="s">
        <v>293</v>
      </c>
      <c r="B3" s="152"/>
      <c r="C3" s="152"/>
      <c r="D3" s="152"/>
      <c r="E3" s="152"/>
      <c r="F3" s="180"/>
      <c r="G3" s="152"/>
      <c r="H3" s="152"/>
      <c r="I3" s="152"/>
    </row>
    <row r="4" s="142" customFormat="1" ht="28.5" customHeight="1" spans="1:10">
      <c r="A4" s="153" t="s">
        <v>294</v>
      </c>
      <c r="B4" s="153"/>
      <c r="C4" s="154" t="s">
        <v>295</v>
      </c>
      <c r="D4" s="155" t="s">
        <v>296</v>
      </c>
      <c r="E4" s="155" t="s">
        <v>297</v>
      </c>
      <c r="F4" s="181" t="s">
        <v>298</v>
      </c>
      <c r="G4" s="182" t="s">
        <v>299</v>
      </c>
      <c r="H4" s="183" t="s">
        <v>300</v>
      </c>
      <c r="I4" s="198" t="s">
        <v>301</v>
      </c>
      <c r="J4" s="199"/>
    </row>
    <row r="5" s="142" customFormat="1" ht="30.75" customHeight="1" spans="1:10">
      <c r="A5" s="156" t="s">
        <v>302</v>
      </c>
      <c r="B5" s="153" t="s">
        <v>303</v>
      </c>
      <c r="C5" s="154"/>
      <c r="D5" s="157"/>
      <c r="E5" s="157"/>
      <c r="F5" s="181"/>
      <c r="G5" s="184"/>
      <c r="H5" s="183"/>
      <c r="I5" s="198"/>
      <c r="J5" s="199"/>
    </row>
    <row r="6" s="140" customFormat="1" ht="30" customHeight="1" spans="1:10">
      <c r="A6" s="158" t="s">
        <v>122</v>
      </c>
      <c r="B6" s="158"/>
      <c r="C6" s="159">
        <f>SUM(C7:C13)</f>
        <v>53810</v>
      </c>
      <c r="D6" s="160">
        <f>SUM(D7:D13)</f>
        <v>57870</v>
      </c>
      <c r="E6" s="160">
        <f>SUM(E7:E14)</f>
        <v>121965</v>
      </c>
      <c r="F6" s="185">
        <f>SUM(F7:F14)</f>
        <v>112013</v>
      </c>
      <c r="G6" s="186">
        <f>F6/E6*100</f>
        <v>91.8402820481286</v>
      </c>
      <c r="H6" s="186">
        <f t="shared" ref="H6:H13" si="0">(F6-C6)/C6*100</f>
        <v>108.163910053893</v>
      </c>
      <c r="I6" s="198"/>
      <c r="J6" s="200"/>
    </row>
    <row r="7" s="140" customFormat="1" ht="57" customHeight="1" spans="1:9">
      <c r="A7" s="158">
        <v>207</v>
      </c>
      <c r="B7" s="158" t="s">
        <v>304</v>
      </c>
      <c r="C7" s="159">
        <v>86</v>
      </c>
      <c r="D7" s="160">
        <v>156</v>
      </c>
      <c r="E7" s="160">
        <v>156</v>
      </c>
      <c r="F7" s="185">
        <v>62</v>
      </c>
      <c r="G7" s="186">
        <f>F7/E7*100</f>
        <v>39.7435897435897</v>
      </c>
      <c r="H7" s="186">
        <f t="shared" si="0"/>
        <v>-27.906976744186</v>
      </c>
      <c r="I7" s="201" t="s">
        <v>305</v>
      </c>
    </row>
    <row r="8" s="139" customFormat="1" ht="83" customHeight="1" spans="1:9">
      <c r="A8" s="161">
        <v>208</v>
      </c>
      <c r="B8" s="162" t="s">
        <v>306</v>
      </c>
      <c r="C8" s="163">
        <v>704</v>
      </c>
      <c r="D8" s="164">
        <v>3621</v>
      </c>
      <c r="E8" s="164">
        <v>3933</v>
      </c>
      <c r="F8" s="187">
        <v>1593</v>
      </c>
      <c r="G8" s="186">
        <f>F8/E8*100</f>
        <v>40.5034324942792</v>
      </c>
      <c r="H8" s="186">
        <f t="shared" si="0"/>
        <v>126.278409090909</v>
      </c>
      <c r="I8" s="201" t="s">
        <v>307</v>
      </c>
    </row>
    <row r="9" s="139" customFormat="1" ht="265" customHeight="1" spans="1:14">
      <c r="A9" s="161">
        <v>212</v>
      </c>
      <c r="B9" s="162" t="s">
        <v>308</v>
      </c>
      <c r="C9" s="163">
        <v>51436</v>
      </c>
      <c r="D9" s="164">
        <v>48301</v>
      </c>
      <c r="E9" s="164">
        <v>54861</v>
      </c>
      <c r="F9" s="187">
        <v>51250</v>
      </c>
      <c r="G9" s="186">
        <f>F9/E9*100</f>
        <v>93.4179107198192</v>
      </c>
      <c r="H9" s="186">
        <f t="shared" si="0"/>
        <v>-0.361614433470721</v>
      </c>
      <c r="I9" s="202" t="s">
        <v>309</v>
      </c>
      <c r="J9" s="203"/>
      <c r="K9" s="204"/>
      <c r="L9" s="204"/>
      <c r="M9" s="204"/>
      <c r="N9" s="204"/>
    </row>
    <row r="10" s="139" customFormat="1" ht="63" customHeight="1" spans="1:9">
      <c r="A10" s="161">
        <v>213</v>
      </c>
      <c r="B10" s="162" t="s">
        <v>310</v>
      </c>
      <c r="C10" s="163">
        <v>371</v>
      </c>
      <c r="D10" s="164">
        <v>4385</v>
      </c>
      <c r="E10" s="164">
        <v>4385</v>
      </c>
      <c r="F10" s="187">
        <v>579</v>
      </c>
      <c r="G10" s="186">
        <f>F10/D10*100</f>
        <v>13.2041049030787</v>
      </c>
      <c r="H10" s="186">
        <f t="shared" si="0"/>
        <v>56.0646900269542</v>
      </c>
      <c r="I10" s="205" t="s">
        <v>311</v>
      </c>
    </row>
    <row r="11" s="139" customFormat="1" ht="77.25" customHeight="1" spans="1:9">
      <c r="A11" s="161">
        <v>229</v>
      </c>
      <c r="B11" s="162" t="s">
        <v>312</v>
      </c>
      <c r="C11" s="163">
        <v>953</v>
      </c>
      <c r="D11" s="164">
        <v>1093</v>
      </c>
      <c r="E11" s="164">
        <v>48893</v>
      </c>
      <c r="F11" s="187">
        <v>48575</v>
      </c>
      <c r="G11" s="186">
        <f>F11/D11*100</f>
        <v>4444.19030192132</v>
      </c>
      <c r="H11" s="186">
        <f t="shared" si="0"/>
        <v>4997.06190975866</v>
      </c>
      <c r="I11" s="206" t="s">
        <v>313</v>
      </c>
    </row>
    <row r="12" s="140" customFormat="1" ht="103" customHeight="1" spans="1:9">
      <c r="A12" s="161">
        <v>232</v>
      </c>
      <c r="B12" s="162" t="s">
        <v>314</v>
      </c>
      <c r="C12" s="163">
        <v>252</v>
      </c>
      <c r="D12" s="163">
        <v>253</v>
      </c>
      <c r="E12" s="164">
        <v>710</v>
      </c>
      <c r="F12" s="187">
        <v>904</v>
      </c>
      <c r="G12" s="186">
        <f>F12/D12*100</f>
        <v>357.312252964427</v>
      </c>
      <c r="H12" s="186">
        <f t="shared" si="0"/>
        <v>258.730158730159</v>
      </c>
      <c r="I12" s="205" t="s">
        <v>315</v>
      </c>
    </row>
    <row r="13" s="140" customFormat="1" ht="22.5" spans="1:9">
      <c r="A13" s="165">
        <v>233</v>
      </c>
      <c r="B13" s="166" t="s">
        <v>316</v>
      </c>
      <c r="C13" s="167">
        <v>8</v>
      </c>
      <c r="D13" s="168">
        <v>61</v>
      </c>
      <c r="E13" s="188">
        <v>47</v>
      </c>
      <c r="F13" s="189">
        <v>70</v>
      </c>
      <c r="G13" s="186">
        <f>F13/D13*100</f>
        <v>114.754098360656</v>
      </c>
      <c r="H13" s="190">
        <f t="shared" si="0"/>
        <v>775</v>
      </c>
      <c r="I13" s="207"/>
    </row>
    <row r="14" s="140" customFormat="1" ht="114" spans="1:9">
      <c r="A14" s="161">
        <v>234</v>
      </c>
      <c r="B14" s="162" t="s">
        <v>317</v>
      </c>
      <c r="C14" s="169"/>
      <c r="D14" s="162"/>
      <c r="E14" s="162">
        <v>8980</v>
      </c>
      <c r="F14" s="162">
        <v>8980</v>
      </c>
      <c r="G14" s="162"/>
      <c r="H14" s="191"/>
      <c r="I14" s="208" t="s">
        <v>318</v>
      </c>
    </row>
    <row r="15" s="140" customFormat="1" ht="22.5" spans="2:8">
      <c r="B15" s="170"/>
      <c r="C15" s="171"/>
      <c r="D15" s="172"/>
      <c r="E15" s="172"/>
      <c r="F15" s="192"/>
      <c r="G15" s="193"/>
      <c r="H15" s="194"/>
    </row>
    <row r="16" s="140" customFormat="1" ht="22.5" spans="2:8">
      <c r="B16" s="173"/>
      <c r="C16" s="174"/>
      <c r="D16" s="175"/>
      <c r="E16" s="175"/>
      <c r="F16" s="195"/>
      <c r="G16" s="196"/>
      <c r="H16" s="197"/>
    </row>
    <row r="17" s="140" customFormat="1" ht="22.5" spans="2:8">
      <c r="B17" s="173"/>
      <c r="C17" s="174"/>
      <c r="D17" s="175"/>
      <c r="E17" s="175"/>
      <c r="F17" s="195"/>
      <c r="G17" s="196"/>
      <c r="H17" s="197"/>
    </row>
    <row r="18" s="140" customFormat="1" ht="22.5" spans="2:8">
      <c r="B18" s="173"/>
      <c r="C18" s="174"/>
      <c r="D18" s="175"/>
      <c r="E18" s="175"/>
      <c r="F18" s="195"/>
      <c r="G18" s="196"/>
      <c r="H18" s="197"/>
    </row>
    <row r="19" s="140" customFormat="1" ht="22.5" spans="2:8">
      <c r="B19" s="173"/>
      <c r="C19" s="174"/>
      <c r="D19" s="175"/>
      <c r="E19" s="175"/>
      <c r="F19" s="195"/>
      <c r="G19" s="196"/>
      <c r="H19" s="197"/>
    </row>
    <row r="20" s="140" customFormat="1" ht="22.5" spans="2:8">
      <c r="B20" s="173"/>
      <c r="C20" s="174"/>
      <c r="D20" s="175"/>
      <c r="E20" s="175"/>
      <c r="F20" s="195"/>
      <c r="G20" s="196"/>
      <c r="H20" s="197"/>
    </row>
    <row r="21" s="140" customFormat="1" ht="22.5" spans="2:8">
      <c r="B21" s="173"/>
      <c r="C21" s="174"/>
      <c r="D21" s="175"/>
      <c r="E21" s="175"/>
      <c r="F21" s="195"/>
      <c r="G21" s="196"/>
      <c r="H21" s="197"/>
    </row>
    <row r="22" s="140" customFormat="1" ht="22.5" spans="2:8">
      <c r="B22" s="173"/>
      <c r="C22" s="174"/>
      <c r="D22" s="175"/>
      <c r="E22" s="175"/>
      <c r="F22" s="195"/>
      <c r="G22" s="196"/>
      <c r="H22" s="197"/>
    </row>
    <row r="23" s="140" customFormat="1" ht="22.5" spans="2:8">
      <c r="B23" s="173"/>
      <c r="C23" s="174"/>
      <c r="D23" s="175"/>
      <c r="E23" s="175"/>
      <c r="F23" s="195"/>
      <c r="G23" s="196"/>
      <c r="H23" s="197"/>
    </row>
    <row r="24" s="140" customFormat="1" ht="22.5" spans="2:8">
      <c r="B24" s="173"/>
      <c r="C24" s="174"/>
      <c r="D24" s="175"/>
      <c r="E24" s="175"/>
      <c r="F24" s="195"/>
      <c r="G24" s="196"/>
      <c r="H24" s="197"/>
    </row>
    <row r="25" s="140" customFormat="1" ht="22.5" spans="2:8">
      <c r="B25" s="173"/>
      <c r="C25" s="174"/>
      <c r="D25" s="175"/>
      <c r="E25" s="175"/>
      <c r="F25" s="195"/>
      <c r="G25" s="196"/>
      <c r="H25" s="197"/>
    </row>
    <row r="26" s="140" customFormat="1" ht="22.5" spans="2:8">
      <c r="B26" s="173"/>
      <c r="C26" s="174"/>
      <c r="D26" s="175"/>
      <c r="E26" s="175"/>
      <c r="F26" s="195"/>
      <c r="G26" s="196"/>
      <c r="H26" s="197"/>
    </row>
    <row r="27" s="140" customFormat="1" ht="22.5" spans="2:8">
      <c r="B27" s="173"/>
      <c r="C27" s="174"/>
      <c r="D27" s="175"/>
      <c r="E27" s="175"/>
      <c r="F27" s="195"/>
      <c r="G27" s="196"/>
      <c r="H27" s="197"/>
    </row>
    <row r="28" s="140" customFormat="1" ht="22.5" spans="2:8">
      <c r="B28" s="173"/>
      <c r="C28" s="174"/>
      <c r="D28" s="175"/>
      <c r="E28" s="175"/>
      <c r="F28" s="195"/>
      <c r="G28" s="196"/>
      <c r="H28" s="197"/>
    </row>
    <row r="29" s="140" customFormat="1" ht="22.5" spans="2:8">
      <c r="B29" s="173"/>
      <c r="C29" s="174"/>
      <c r="D29" s="175"/>
      <c r="E29" s="175"/>
      <c r="F29" s="195"/>
      <c r="G29" s="196"/>
      <c r="H29" s="197"/>
    </row>
    <row r="30" s="140" customFormat="1" ht="22.5" spans="2:8">
      <c r="B30" s="173"/>
      <c r="C30" s="174"/>
      <c r="D30" s="175"/>
      <c r="E30" s="175"/>
      <c r="F30" s="195"/>
      <c r="G30" s="196"/>
      <c r="H30" s="197"/>
    </row>
    <row r="31" s="140" customFormat="1" ht="22.5" spans="2:8">
      <c r="B31" s="173"/>
      <c r="C31" s="174"/>
      <c r="D31" s="175"/>
      <c r="E31" s="175"/>
      <c r="F31" s="195"/>
      <c r="G31" s="196"/>
      <c r="H31" s="197"/>
    </row>
    <row r="32" s="140" customFormat="1" ht="22.5" spans="2:8">
      <c r="B32" s="173"/>
      <c r="C32" s="174"/>
      <c r="D32" s="175"/>
      <c r="E32" s="175"/>
      <c r="F32" s="195"/>
      <c r="G32" s="196"/>
      <c r="H32" s="197"/>
    </row>
    <row r="33" s="140" customFormat="1" ht="22.5" spans="2:8">
      <c r="B33" s="173"/>
      <c r="C33" s="174"/>
      <c r="D33" s="175"/>
      <c r="E33" s="175"/>
      <c r="F33" s="195"/>
      <c r="G33" s="196"/>
      <c r="H33" s="197"/>
    </row>
    <row r="34" s="140" customFormat="1" ht="22.5" spans="2:8">
      <c r="B34" s="173"/>
      <c r="C34" s="174"/>
      <c r="D34" s="175"/>
      <c r="E34" s="175"/>
      <c r="F34" s="195"/>
      <c r="G34" s="196"/>
      <c r="H34" s="197"/>
    </row>
    <row r="35" s="140" customFormat="1" ht="22.5" spans="2:8">
      <c r="B35" s="173"/>
      <c r="C35" s="174"/>
      <c r="D35" s="175"/>
      <c r="E35" s="175"/>
      <c r="F35" s="195"/>
      <c r="G35" s="196"/>
      <c r="H35" s="197"/>
    </row>
  </sheetData>
  <mergeCells count="11">
    <mergeCell ref="B2:I2"/>
    <mergeCell ref="A3:I3"/>
    <mergeCell ref="A4:B4"/>
    <mergeCell ref="A6:B6"/>
    <mergeCell ref="C4:C5"/>
    <mergeCell ref="D4:D5"/>
    <mergeCell ref="E4:E5"/>
    <mergeCell ref="F4:F5"/>
    <mergeCell ref="G4:G5"/>
    <mergeCell ref="H4:H5"/>
    <mergeCell ref="I4:I5"/>
  </mergeCells>
  <printOptions horizontalCentered="1"/>
  <pageMargins left="0.393055555555556" right="0.393055555555556" top="0.629861111111111" bottom="0.747916666666667" header="0.275" footer="0.432638888888889"/>
  <pageSetup paperSize="9" scale="83" fitToHeight="0" orientation="landscape" horizontalDpi="600" vertic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4"/>
  <sheetViews>
    <sheetView workbookViewId="0">
      <selection activeCell="A1" sqref="$A1:$XFD65536"/>
    </sheetView>
  </sheetViews>
  <sheetFormatPr defaultColWidth="8" defaultRowHeight="14.25" customHeight="1"/>
  <cols>
    <col min="1" max="1" width="13.375" style="87" customWidth="1"/>
    <col min="2" max="2" width="11.125" style="87" customWidth="1"/>
    <col min="3" max="3" width="11.5" style="87" customWidth="1"/>
    <col min="4" max="4" width="11.125" style="86" customWidth="1"/>
    <col min="5" max="5" width="10.875" style="86" customWidth="1"/>
    <col min="6" max="6" width="10.75" style="86" customWidth="1"/>
    <col min="7" max="7" width="13.125" style="86" customWidth="1"/>
    <col min="8" max="8" width="11" style="88" customWidth="1"/>
    <col min="9" max="9" width="14.5" style="87" customWidth="1"/>
    <col min="10" max="10" width="10.375" style="87" customWidth="1"/>
    <col min="11" max="11" width="11.125" style="87" customWidth="1"/>
    <col min="12" max="15" width="11.625" style="86" customWidth="1"/>
    <col min="16" max="16" width="10.5" style="88" customWidth="1"/>
    <col min="17" max="16384" width="8" style="86"/>
  </cols>
  <sheetData>
    <row r="1" s="85" customFormat="1" ht="18.75" customHeight="1" spans="1:18">
      <c r="A1" s="89" t="s">
        <v>319</v>
      </c>
      <c r="B1" s="89"/>
      <c r="C1" s="89"/>
      <c r="D1" s="89"/>
      <c r="E1" s="89"/>
      <c r="F1" s="89"/>
      <c r="G1" s="89"/>
      <c r="H1" s="112"/>
      <c r="I1" s="124"/>
      <c r="J1" s="124"/>
      <c r="K1" s="124"/>
      <c r="L1" s="124"/>
      <c r="M1" s="124"/>
      <c r="N1" s="124"/>
      <c r="O1" s="124"/>
      <c r="P1" s="131"/>
      <c r="Q1" s="137"/>
      <c r="R1" s="138"/>
    </row>
    <row r="2" s="86" customFormat="1" ht="21" customHeight="1" spans="1:16">
      <c r="A2" s="90" t="s">
        <v>320</v>
      </c>
      <c r="B2" s="91"/>
      <c r="C2" s="91"/>
      <c r="D2" s="91"/>
      <c r="E2" s="91"/>
      <c r="F2" s="91"/>
      <c r="G2" s="91"/>
      <c r="H2" s="91"/>
      <c r="I2" s="91"/>
      <c r="J2" s="91"/>
      <c r="K2" s="91"/>
      <c r="L2" s="91"/>
      <c r="M2" s="91"/>
      <c r="N2" s="91"/>
      <c r="O2" s="91"/>
      <c r="P2" s="91"/>
    </row>
    <row r="3" s="86" customFormat="1" ht="18.75" customHeight="1" spans="1:16">
      <c r="A3" s="92" t="s">
        <v>2</v>
      </c>
      <c r="B3" s="92"/>
      <c r="C3" s="93"/>
      <c r="D3" s="94"/>
      <c r="E3" s="94"/>
      <c r="F3" s="94"/>
      <c r="G3" s="113"/>
      <c r="H3" s="114">
        <v>44388</v>
      </c>
      <c r="I3" s="114"/>
      <c r="J3" s="125"/>
      <c r="K3" s="125"/>
      <c r="L3" s="113"/>
      <c r="M3" s="113"/>
      <c r="N3" s="113"/>
      <c r="O3" s="132"/>
      <c r="P3" s="133" t="s">
        <v>3</v>
      </c>
    </row>
    <row r="4" s="86" customFormat="1" ht="12" customHeight="1" spans="1:16">
      <c r="A4" s="95" t="s">
        <v>321</v>
      </c>
      <c r="B4" s="96" t="s">
        <v>322</v>
      </c>
      <c r="C4" s="97"/>
      <c r="D4" s="98"/>
      <c r="E4" s="96" t="s">
        <v>323</v>
      </c>
      <c r="F4" s="97"/>
      <c r="G4" s="98"/>
      <c r="H4" s="115" t="s">
        <v>324</v>
      </c>
      <c r="I4" s="95" t="s">
        <v>321</v>
      </c>
      <c r="J4" s="96" t="s">
        <v>322</v>
      </c>
      <c r="K4" s="97"/>
      <c r="L4" s="98"/>
      <c r="M4" s="96" t="s">
        <v>323</v>
      </c>
      <c r="N4" s="97"/>
      <c r="O4" s="98"/>
      <c r="P4" s="115" t="s">
        <v>324</v>
      </c>
    </row>
    <row r="5" s="86" customFormat="1" ht="18" customHeight="1" spans="1:16">
      <c r="A5" s="99"/>
      <c r="B5" s="100"/>
      <c r="C5" s="101"/>
      <c r="D5" s="102"/>
      <c r="E5" s="100"/>
      <c r="F5" s="101"/>
      <c r="G5" s="102"/>
      <c r="H5" s="116"/>
      <c r="I5" s="99"/>
      <c r="J5" s="100"/>
      <c r="K5" s="101"/>
      <c r="L5" s="102"/>
      <c r="M5" s="100"/>
      <c r="N5" s="101"/>
      <c r="O5" s="102"/>
      <c r="P5" s="116"/>
    </row>
    <row r="6" s="86" customFormat="1" ht="27" customHeight="1" spans="1:16">
      <c r="A6" s="99"/>
      <c r="B6" s="103"/>
      <c r="C6" s="104"/>
      <c r="D6" s="105"/>
      <c r="E6" s="103"/>
      <c r="F6" s="104"/>
      <c r="G6" s="105"/>
      <c r="H6" s="116"/>
      <c r="I6" s="99"/>
      <c r="J6" s="103"/>
      <c r="K6" s="104"/>
      <c r="L6" s="105"/>
      <c r="M6" s="103"/>
      <c r="N6" s="104"/>
      <c r="O6" s="105"/>
      <c r="P6" s="116"/>
    </row>
    <row r="7" s="86" customFormat="1" ht="42" customHeight="1" spans="1:16">
      <c r="A7" s="106"/>
      <c r="B7" s="107" t="s">
        <v>325</v>
      </c>
      <c r="C7" s="107" t="s">
        <v>326</v>
      </c>
      <c r="D7" s="108" t="s">
        <v>327</v>
      </c>
      <c r="E7" s="107" t="s">
        <v>325</v>
      </c>
      <c r="F7" s="107" t="s">
        <v>326</v>
      </c>
      <c r="G7" s="108" t="s">
        <v>327</v>
      </c>
      <c r="H7" s="117"/>
      <c r="I7" s="106"/>
      <c r="J7" s="107" t="s">
        <v>325</v>
      </c>
      <c r="K7" s="107" t="s">
        <v>326</v>
      </c>
      <c r="L7" s="108" t="s">
        <v>327</v>
      </c>
      <c r="M7" s="107" t="s">
        <v>325</v>
      </c>
      <c r="N7" s="107" t="s">
        <v>326</v>
      </c>
      <c r="O7" s="108" t="s">
        <v>327</v>
      </c>
      <c r="P7" s="117"/>
    </row>
    <row r="8" s="86" customFormat="1" ht="30" customHeight="1" spans="1:16">
      <c r="A8" s="107" t="s">
        <v>328</v>
      </c>
      <c r="B8" s="107">
        <f t="shared" ref="B8:B15" si="0">C8+D8</f>
        <v>16687.8</v>
      </c>
      <c r="C8" s="107">
        <v>1362</v>
      </c>
      <c r="D8" s="107">
        <v>15325.8</v>
      </c>
      <c r="E8" s="107">
        <f t="shared" ref="E8:E13" si="1">F8+G8</f>
        <v>15501.44</v>
      </c>
      <c r="F8" s="118">
        <v>2092.44</v>
      </c>
      <c r="G8" s="119">
        <v>13409</v>
      </c>
      <c r="H8" s="120">
        <f t="shared" ref="H8:H12" si="2">(E8-B8)/B8*100</f>
        <v>-7.10914560337491</v>
      </c>
      <c r="I8" s="107" t="s">
        <v>329</v>
      </c>
      <c r="J8" s="107">
        <f t="shared" ref="J8:J11" si="3">K8+L8</f>
        <v>25996.96</v>
      </c>
      <c r="K8" s="107">
        <v>6248</v>
      </c>
      <c r="L8" s="107">
        <v>19748.96</v>
      </c>
      <c r="M8" s="126">
        <f t="shared" ref="M8:M11" si="4">N8+O8</f>
        <v>28075.68</v>
      </c>
      <c r="N8" s="107">
        <v>6674.45</v>
      </c>
      <c r="O8" s="107">
        <v>21401.23</v>
      </c>
      <c r="P8" s="134">
        <f t="shared" ref="P8:P12" si="5">(M8-J8)/J8*100</f>
        <v>7.99601184138454</v>
      </c>
    </row>
    <row r="9" s="86" customFormat="1" ht="30" customHeight="1" spans="1:16">
      <c r="A9" s="107" t="s">
        <v>330</v>
      </c>
      <c r="B9" s="107">
        <f t="shared" si="0"/>
        <v>9140.55</v>
      </c>
      <c r="C9" s="107">
        <v>5902.12</v>
      </c>
      <c r="D9" s="107">
        <v>3238.43</v>
      </c>
      <c r="E9" s="107">
        <f t="shared" si="1"/>
        <v>15972.65</v>
      </c>
      <c r="F9" s="118">
        <v>6451.65</v>
      </c>
      <c r="G9" s="118">
        <v>9521</v>
      </c>
      <c r="H9" s="120">
        <f t="shared" si="2"/>
        <v>74.7449551722818</v>
      </c>
      <c r="I9" s="107" t="s">
        <v>331</v>
      </c>
      <c r="J9" s="107">
        <f t="shared" si="3"/>
        <v>63.78</v>
      </c>
      <c r="K9" s="107">
        <v>63.78</v>
      </c>
      <c r="L9" s="126"/>
      <c r="M9" s="126">
        <f t="shared" si="4"/>
        <v>91.08</v>
      </c>
      <c r="N9" s="126">
        <v>91.08</v>
      </c>
      <c r="O9" s="126"/>
      <c r="P9" s="134">
        <f t="shared" si="5"/>
        <v>42.8033866415804</v>
      </c>
    </row>
    <row r="10" s="86" customFormat="1" ht="30" customHeight="1" spans="1:16">
      <c r="A10" s="107" t="s">
        <v>332</v>
      </c>
      <c r="B10" s="107">
        <f t="shared" si="0"/>
        <v>132.83</v>
      </c>
      <c r="C10" s="107">
        <v>78.68</v>
      </c>
      <c r="D10" s="107">
        <v>54.15</v>
      </c>
      <c r="E10" s="107">
        <f t="shared" si="1"/>
        <v>116.9</v>
      </c>
      <c r="F10" s="107">
        <v>63.9</v>
      </c>
      <c r="G10" s="107">
        <v>53</v>
      </c>
      <c r="H10" s="120">
        <f t="shared" si="2"/>
        <v>-11.9927727170067</v>
      </c>
      <c r="I10" s="107" t="s">
        <v>333</v>
      </c>
      <c r="J10" s="107">
        <f t="shared" si="3"/>
        <v>0</v>
      </c>
      <c r="K10" s="107"/>
      <c r="L10" s="126"/>
      <c r="M10" s="126">
        <f t="shared" si="4"/>
        <v>0</v>
      </c>
      <c r="N10" s="126"/>
      <c r="O10" s="126"/>
      <c r="P10" s="134" t="e">
        <f t="shared" si="5"/>
        <v>#DIV/0!</v>
      </c>
    </row>
    <row r="11" s="86" customFormat="1" ht="30" customHeight="1" spans="1:16">
      <c r="A11" s="107" t="s">
        <v>334</v>
      </c>
      <c r="B11" s="107">
        <f t="shared" si="0"/>
        <v>11.4</v>
      </c>
      <c r="C11" s="107">
        <v>11.4</v>
      </c>
      <c r="D11" s="109"/>
      <c r="E11" s="107">
        <f t="shared" si="1"/>
        <v>8.2</v>
      </c>
      <c r="F11" s="107">
        <v>8.2</v>
      </c>
      <c r="G11" s="121"/>
      <c r="H11" s="120">
        <f t="shared" si="2"/>
        <v>-28.0701754385965</v>
      </c>
      <c r="I11" s="107" t="s">
        <v>335</v>
      </c>
      <c r="J11" s="107">
        <f t="shared" si="3"/>
        <v>11.9</v>
      </c>
      <c r="K11" s="107">
        <v>1.69</v>
      </c>
      <c r="L11" s="107">
        <v>10.21</v>
      </c>
      <c r="M11" s="126">
        <f t="shared" si="4"/>
        <v>7.8</v>
      </c>
      <c r="N11" s="107">
        <v>1.85</v>
      </c>
      <c r="O11" s="107">
        <v>5.95</v>
      </c>
      <c r="P11" s="134">
        <f t="shared" si="5"/>
        <v>-34.453781512605</v>
      </c>
    </row>
    <row r="12" s="86" customFormat="1" ht="30" customHeight="1" spans="1:16">
      <c r="A12" s="107" t="s">
        <v>336</v>
      </c>
      <c r="B12" s="107">
        <f t="shared" si="0"/>
        <v>538.72</v>
      </c>
      <c r="C12" s="107">
        <v>538.72</v>
      </c>
      <c r="D12" s="109"/>
      <c r="E12" s="107">
        <f t="shared" si="1"/>
        <v>613.2</v>
      </c>
      <c r="F12" s="107">
        <v>613.2</v>
      </c>
      <c r="G12" s="121"/>
      <c r="H12" s="120">
        <f t="shared" si="2"/>
        <v>13.8253638253638</v>
      </c>
      <c r="I12" s="107" t="s">
        <v>337</v>
      </c>
      <c r="J12" s="107">
        <f t="shared" ref="J12:O12" si="6">SUM(J8:J11)</f>
        <v>26072.64</v>
      </c>
      <c r="K12" s="107">
        <f t="shared" si="6"/>
        <v>6313.47</v>
      </c>
      <c r="L12" s="107">
        <f t="shared" si="6"/>
        <v>19759.17</v>
      </c>
      <c r="M12" s="107">
        <f t="shared" si="6"/>
        <v>28174.56</v>
      </c>
      <c r="N12" s="107">
        <f t="shared" si="6"/>
        <v>6767.38</v>
      </c>
      <c r="O12" s="107">
        <f t="shared" si="6"/>
        <v>21407.18</v>
      </c>
      <c r="P12" s="134">
        <f t="shared" si="5"/>
        <v>8.06178430722781</v>
      </c>
    </row>
    <row r="13" s="86" customFormat="1" ht="30" customHeight="1" spans="1:16">
      <c r="A13" s="107" t="s">
        <v>338</v>
      </c>
      <c r="B13" s="107">
        <f t="shared" si="0"/>
        <v>109.19</v>
      </c>
      <c r="C13" s="107">
        <v>1.09</v>
      </c>
      <c r="D13" s="107">
        <v>108.1</v>
      </c>
      <c r="E13" s="107">
        <f t="shared" si="1"/>
        <v>121</v>
      </c>
      <c r="F13" s="109">
        <v>1</v>
      </c>
      <c r="G13" s="121">
        <v>120</v>
      </c>
      <c r="H13" s="120"/>
      <c r="I13" s="107"/>
      <c r="J13" s="107"/>
      <c r="K13" s="107"/>
      <c r="L13" s="107"/>
      <c r="M13" s="107"/>
      <c r="N13" s="107"/>
      <c r="O13" s="107"/>
      <c r="P13" s="134"/>
    </row>
    <row r="14" s="86" customFormat="1" ht="30" customHeight="1" spans="1:16">
      <c r="A14" s="107" t="s">
        <v>339</v>
      </c>
      <c r="B14" s="107">
        <f t="shared" si="0"/>
        <v>26620.49</v>
      </c>
      <c r="C14" s="107">
        <f t="shared" ref="C14:G14" si="7">SUM(C8:C13)</f>
        <v>7894.01</v>
      </c>
      <c r="D14" s="107">
        <f t="shared" si="7"/>
        <v>18726.48</v>
      </c>
      <c r="E14" s="107">
        <f t="shared" si="7"/>
        <v>32333.39</v>
      </c>
      <c r="F14" s="107">
        <f t="shared" si="7"/>
        <v>9230.39</v>
      </c>
      <c r="G14" s="107">
        <f t="shared" si="7"/>
        <v>23103</v>
      </c>
      <c r="H14" s="120">
        <f>(E14-B14)/B14*100</f>
        <v>21.4605366016929</v>
      </c>
      <c r="I14" s="127" t="s">
        <v>340</v>
      </c>
      <c r="J14" s="128">
        <f>K14+L14</f>
        <v>547.850000000002</v>
      </c>
      <c r="K14" s="128">
        <f t="shared" ref="K14:O14" si="8">C14-K12</f>
        <v>1580.54</v>
      </c>
      <c r="L14" s="128">
        <f t="shared" si="8"/>
        <v>-1032.69</v>
      </c>
      <c r="M14" s="128">
        <f>N14+O14</f>
        <v>4158.83</v>
      </c>
      <c r="N14" s="128">
        <f t="shared" si="8"/>
        <v>2463.01</v>
      </c>
      <c r="O14" s="128">
        <f t="shared" si="8"/>
        <v>1695.82</v>
      </c>
      <c r="P14" s="134">
        <f>(M14-J14)/J14*100</f>
        <v>659.1183718171</v>
      </c>
    </row>
    <row r="15" s="86" customFormat="1" ht="30" customHeight="1" spans="1:16">
      <c r="A15" s="107" t="s">
        <v>341</v>
      </c>
      <c r="B15" s="107">
        <f t="shared" si="0"/>
        <v>9971</v>
      </c>
      <c r="C15" s="107">
        <v>8342</v>
      </c>
      <c r="D15" s="107">
        <v>1629</v>
      </c>
      <c r="E15" s="107">
        <f>F15+G15</f>
        <v>10519</v>
      </c>
      <c r="F15" s="107">
        <v>9923</v>
      </c>
      <c r="G15" s="107">
        <v>596</v>
      </c>
      <c r="H15" s="120">
        <f>(E15-B15)/B15*100</f>
        <v>5.49593822084044</v>
      </c>
      <c r="I15" s="127" t="s">
        <v>342</v>
      </c>
      <c r="J15" s="128">
        <f>K15+L15</f>
        <v>10518.85</v>
      </c>
      <c r="K15" s="128">
        <f>K14+C15</f>
        <v>9922.54</v>
      </c>
      <c r="L15" s="128">
        <f>L14+D15</f>
        <v>596.310000000001</v>
      </c>
      <c r="M15" s="128">
        <f t="shared" ref="M15:O15" si="9">E15+M14</f>
        <v>14677.83</v>
      </c>
      <c r="N15" s="126">
        <f t="shared" si="9"/>
        <v>12386.01</v>
      </c>
      <c r="O15" s="126">
        <f t="shared" si="9"/>
        <v>2291.82</v>
      </c>
      <c r="P15" s="134">
        <f>(M15-J15)/J15*100</f>
        <v>39.5383525765649</v>
      </c>
    </row>
    <row r="16" s="86" customFormat="1" ht="20.1" customHeight="1" spans="1:16">
      <c r="A16" s="110"/>
      <c r="B16" s="110"/>
      <c r="C16" s="110"/>
      <c r="D16" s="111"/>
      <c r="E16" s="111"/>
      <c r="F16" s="111"/>
      <c r="G16" s="111"/>
      <c r="H16" s="122"/>
      <c r="I16" s="110"/>
      <c r="J16" s="129"/>
      <c r="K16" s="110"/>
      <c r="L16" s="111"/>
      <c r="M16" s="111"/>
      <c r="N16" s="111"/>
      <c r="O16" s="135"/>
      <c r="P16" s="136"/>
    </row>
    <row r="17" s="86" customFormat="1" ht="15" customHeight="1" spans="1:16">
      <c r="A17" s="87"/>
      <c r="B17" s="87"/>
      <c r="C17" s="87"/>
      <c r="G17" s="123"/>
      <c r="H17" s="88"/>
      <c r="I17" s="87"/>
      <c r="J17" s="87"/>
      <c r="K17" s="87"/>
      <c r="P17" s="88"/>
    </row>
    <row r="18" s="86" customFormat="1" customHeight="1" spans="1:16">
      <c r="A18" s="87"/>
      <c r="B18" s="87"/>
      <c r="C18" s="87"/>
      <c r="G18" s="123"/>
      <c r="H18" s="88"/>
      <c r="I18" s="87"/>
      <c r="J18" s="130"/>
      <c r="K18" s="87"/>
      <c r="L18" s="123"/>
      <c r="M18" s="123"/>
      <c r="N18" s="123"/>
      <c r="P18" s="88"/>
    </row>
    <row r="19" s="86" customFormat="1" customHeight="1" spans="1:16">
      <c r="A19" s="87"/>
      <c r="B19" s="87"/>
      <c r="C19" s="87"/>
      <c r="H19" s="88"/>
      <c r="I19" s="87"/>
      <c r="J19" s="87"/>
      <c r="K19" s="87"/>
      <c r="P19" s="88"/>
    </row>
    <row r="20" s="86" customFormat="1" customHeight="1" spans="1:16">
      <c r="A20" s="87"/>
      <c r="B20" s="87"/>
      <c r="C20" s="87"/>
      <c r="E20" s="123"/>
      <c r="H20" s="88"/>
      <c r="I20" s="87"/>
      <c r="J20" s="87"/>
      <c r="K20" s="87"/>
      <c r="L20" s="123"/>
      <c r="M20" s="123"/>
      <c r="N20" s="123"/>
      <c r="O20" s="123"/>
      <c r="P20" s="88"/>
    </row>
    <row r="21" s="86" customFormat="1" customHeight="1" spans="1:16">
      <c r="A21" s="87"/>
      <c r="B21" s="87"/>
      <c r="C21" s="87"/>
      <c r="G21" s="123"/>
      <c r="H21" s="88"/>
      <c r="I21" s="87"/>
      <c r="J21" s="87"/>
      <c r="K21" s="87"/>
      <c r="P21" s="88"/>
    </row>
    <row r="22" s="86" customFormat="1" customHeight="1" spans="1:16">
      <c r="A22" s="87"/>
      <c r="B22" s="87"/>
      <c r="C22" s="87"/>
      <c r="H22" s="88"/>
      <c r="I22" s="87"/>
      <c r="J22" s="87"/>
      <c r="K22" s="87"/>
      <c r="L22" s="123"/>
      <c r="M22" s="123"/>
      <c r="N22" s="123"/>
      <c r="O22" s="123"/>
      <c r="P22" s="88"/>
    </row>
    <row r="23" s="86" customFormat="1" customHeight="1" spans="1:16">
      <c r="A23" s="87"/>
      <c r="B23" s="87"/>
      <c r="C23" s="87"/>
      <c r="H23" s="88"/>
      <c r="I23" s="87"/>
      <c r="J23" s="87"/>
      <c r="K23" s="87"/>
      <c r="P23" s="88"/>
    </row>
    <row r="24" s="86" customFormat="1" customHeight="1" spans="1:16">
      <c r="A24" s="87"/>
      <c r="B24" s="87"/>
      <c r="C24" s="87"/>
      <c r="H24" s="88"/>
      <c r="I24" s="87"/>
      <c r="J24" s="87"/>
      <c r="K24" s="130"/>
      <c r="P24" s="88"/>
    </row>
  </sheetData>
  <mergeCells count="12">
    <mergeCell ref="A1:G1"/>
    <mergeCell ref="A2:P2"/>
    <mergeCell ref="A3:B3"/>
    <mergeCell ref="H3:I3"/>
    <mergeCell ref="A4:A7"/>
    <mergeCell ref="H4:H7"/>
    <mergeCell ref="I4:I7"/>
    <mergeCell ref="P4:P7"/>
    <mergeCell ref="B4:D6"/>
    <mergeCell ref="E4:G6"/>
    <mergeCell ref="J4:L6"/>
    <mergeCell ref="M4:O6"/>
  </mergeCells>
  <printOptions horizontalCentered="1" verticalCentered="1"/>
  <pageMargins left="0.118110236220472" right="0.31496062992126" top="0.354330708661417" bottom="0.354330708661417" header="0.31496062992126" footer="0.31496062992126"/>
  <pageSetup paperSize="9" scale="70" orientation="landscape" errors="blank" horizontalDpi="600" vertic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F88" sqref="F88"/>
    </sheetView>
  </sheetViews>
  <sheetFormatPr defaultColWidth="9" defaultRowHeight="13.5" outlineLevelCol="4"/>
  <cols>
    <col min="1" max="1" width="21" style="74" customWidth="1"/>
    <col min="2" max="2" width="21.875" style="74" customWidth="1"/>
    <col min="3" max="3" width="23.25" style="74" customWidth="1"/>
    <col min="4" max="4" width="22.875" style="74" customWidth="1"/>
    <col min="5" max="5" width="21.625" style="74" customWidth="1"/>
    <col min="6" max="6" width="13.625" style="75" customWidth="1"/>
    <col min="7" max="16384" width="9" style="75"/>
  </cols>
  <sheetData>
    <row r="1" ht="18.75" spans="1:1">
      <c r="A1" s="76" t="s">
        <v>343</v>
      </c>
    </row>
    <row r="2" ht="97.5" customHeight="1" spans="1:5">
      <c r="A2" s="77" t="s">
        <v>344</v>
      </c>
      <c r="B2" s="77"/>
      <c r="C2" s="77"/>
      <c r="D2" s="77"/>
      <c r="E2" s="77"/>
    </row>
    <row r="3" ht="22.5" customHeight="1" spans="1:5">
      <c r="A3" s="78" t="s">
        <v>345</v>
      </c>
      <c r="B3" s="79"/>
      <c r="C3" s="80">
        <v>44388</v>
      </c>
      <c r="D3" s="79"/>
      <c r="E3" s="79" t="s">
        <v>3</v>
      </c>
    </row>
    <row r="4" ht="75.75" customHeight="1" spans="1:5">
      <c r="A4" s="81" t="s">
        <v>346</v>
      </c>
      <c r="B4" s="81" t="s">
        <v>347</v>
      </c>
      <c r="C4" s="81" t="s">
        <v>348</v>
      </c>
      <c r="D4" s="81" t="s">
        <v>349</v>
      </c>
      <c r="E4" s="81" t="s">
        <v>350</v>
      </c>
    </row>
    <row r="5" ht="73.5" customHeight="1" spans="1:5">
      <c r="A5" s="82" t="s">
        <v>325</v>
      </c>
      <c r="B5" s="83">
        <f>SUM(B6:B7)</f>
        <v>116107</v>
      </c>
      <c r="C5" s="83">
        <f>SUM(C6:C7)</f>
        <v>151651</v>
      </c>
      <c r="D5" s="83">
        <f>SUM(D6:D7)</f>
        <v>154200</v>
      </c>
      <c r="E5" s="84">
        <f>C5/D5</f>
        <v>0.983469520103761</v>
      </c>
    </row>
    <row r="6" ht="71.25" customHeight="1" spans="1:5">
      <c r="A6" s="82" t="s">
        <v>351</v>
      </c>
      <c r="B6" s="83">
        <v>104592</v>
      </c>
      <c r="C6" s="83">
        <v>92336</v>
      </c>
      <c r="D6" s="83">
        <v>93800</v>
      </c>
      <c r="E6" s="84">
        <f>C6/D6</f>
        <v>0.984392324093817</v>
      </c>
    </row>
    <row r="7" ht="78" customHeight="1" spans="1:5">
      <c r="A7" s="82" t="s">
        <v>352</v>
      </c>
      <c r="B7" s="83">
        <v>11515</v>
      </c>
      <c r="C7" s="83">
        <v>59315</v>
      </c>
      <c r="D7" s="83">
        <v>60400</v>
      </c>
      <c r="E7" s="84">
        <f>C7/D7</f>
        <v>0.98203642384106</v>
      </c>
    </row>
  </sheetData>
  <mergeCells count="2">
    <mergeCell ref="A2:E2"/>
    <mergeCell ref="A10:C10"/>
  </mergeCells>
  <pageMargins left="0.7" right="0.7" top="0.75" bottom="0.75" header="0.3" footer="0.3"/>
  <pageSetup paperSize="9" orientation="landscape" horizontalDpi="2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7"/>
  <sheetViews>
    <sheetView showGridLines="0" workbookViewId="0">
      <selection activeCell="C7" sqref="C7"/>
    </sheetView>
  </sheetViews>
  <sheetFormatPr defaultColWidth="9" defaultRowHeight="13.5" outlineLevelCol="2"/>
  <cols>
    <col min="1" max="1" width="58.75" style="55" customWidth="1"/>
    <col min="2" max="2" width="13.875" style="55" customWidth="1"/>
    <col min="3" max="3" width="48.125" style="55" customWidth="1"/>
    <col min="4" max="16384" width="9" style="55"/>
  </cols>
  <sheetData>
    <row r="1" ht="18" customHeight="1" spans="1:1">
      <c r="A1" s="56" t="s">
        <v>353</v>
      </c>
    </row>
    <row r="2" ht="75" customHeight="1" spans="1:3">
      <c r="A2" s="57" t="s">
        <v>354</v>
      </c>
      <c r="B2" s="58"/>
      <c r="C2" s="58"/>
    </row>
    <row r="3" ht="19.5" customHeight="1" spans="1:3">
      <c r="A3" s="59" t="s">
        <v>345</v>
      </c>
      <c r="B3" s="60">
        <v>44388</v>
      </c>
      <c r="C3" s="55" t="s">
        <v>355</v>
      </c>
    </row>
    <row r="4" s="53" customFormat="1" ht="51" customHeight="1" spans="1:3">
      <c r="A4" s="61" t="s">
        <v>356</v>
      </c>
      <c r="B4" s="61" t="s">
        <v>357</v>
      </c>
      <c r="C4" s="62" t="s">
        <v>358</v>
      </c>
    </row>
    <row r="5" ht="20.1" customHeight="1" spans="1:3">
      <c r="A5" s="63" t="s">
        <v>359</v>
      </c>
      <c r="B5" s="64">
        <f>B6+B8+B10</f>
        <v>47800</v>
      </c>
      <c r="C5" s="65"/>
    </row>
    <row r="6" ht="20.1" customHeight="1" spans="1:3">
      <c r="A6" s="66" t="s">
        <v>360</v>
      </c>
      <c r="B6" s="64">
        <f>SUM(B7:B7)</f>
        <v>12000</v>
      </c>
      <c r="C6" s="65"/>
    </row>
    <row r="7" ht="20.1" customHeight="1" spans="1:3">
      <c r="A7" s="67" t="s">
        <v>361</v>
      </c>
      <c r="B7" s="68">
        <v>12000</v>
      </c>
      <c r="C7" s="69">
        <v>2290402</v>
      </c>
    </row>
    <row r="8" ht="20.1" customHeight="1" spans="1:3">
      <c r="A8" s="66" t="s">
        <v>362</v>
      </c>
      <c r="B8" s="64">
        <f>B9</f>
        <v>30000</v>
      </c>
      <c r="C8" s="70"/>
    </row>
    <row r="9" ht="20.1" customHeight="1" spans="1:3">
      <c r="A9" s="71" t="s">
        <v>363</v>
      </c>
      <c r="B9" s="68">
        <v>30000</v>
      </c>
      <c r="C9" s="70">
        <v>2290402</v>
      </c>
    </row>
    <row r="10" ht="33" customHeight="1" spans="1:3">
      <c r="A10" s="66" t="s">
        <v>364</v>
      </c>
      <c r="B10" s="64">
        <f>SUM(B11:B12)</f>
        <v>5800</v>
      </c>
      <c r="C10" s="65"/>
    </row>
    <row r="11" ht="20.1" customHeight="1" spans="1:3">
      <c r="A11" s="65" t="s">
        <v>365</v>
      </c>
      <c r="B11" s="72">
        <v>1800</v>
      </c>
      <c r="C11" s="70">
        <v>2290402</v>
      </c>
    </row>
    <row r="12" ht="20.1" customHeight="1" spans="1:3">
      <c r="A12" s="67" t="s">
        <v>366</v>
      </c>
      <c r="B12" s="73">
        <v>4000</v>
      </c>
      <c r="C12" s="70">
        <v>2290402</v>
      </c>
    </row>
    <row r="13" ht="20.1" customHeight="1" spans="1:3">
      <c r="A13" s="66"/>
      <c r="B13" s="64"/>
      <c r="C13" s="65"/>
    </row>
    <row r="14" ht="20.1" customHeight="1" spans="1:3">
      <c r="A14" s="67"/>
      <c r="B14" s="73"/>
      <c r="C14" s="69"/>
    </row>
    <row r="15" ht="30" customHeight="1" spans="1:3">
      <c r="A15" s="67"/>
      <c r="B15" s="73"/>
      <c r="C15" s="69"/>
    </row>
    <row r="16" s="54" customFormat="1"/>
    <row r="17" s="54" customFormat="1"/>
  </sheetData>
  <mergeCells count="1">
    <mergeCell ref="A2:C2"/>
  </mergeCells>
  <printOptions horizontalCentered="1" verticalCentered="1"/>
  <pageMargins left="0.708661417322835" right="0.708661417322835" top="0.748031496062992" bottom="0.748031496062992" header="0.31496062992126" footer="0.31496062992126"/>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showGridLines="0" workbookViewId="0">
      <selection activeCell="A3" sqref="A3"/>
    </sheetView>
  </sheetViews>
  <sheetFormatPr defaultColWidth="9" defaultRowHeight="13.5"/>
  <cols>
    <col min="1" max="1" width="34.75" style="23" customWidth="1"/>
    <col min="2" max="2" width="11.125" style="24" customWidth="1"/>
    <col min="3" max="3" width="11.125" style="23" customWidth="1"/>
    <col min="4" max="4" width="18" style="23" customWidth="1"/>
    <col min="5" max="5" width="29.125" style="23" customWidth="1"/>
    <col min="6" max="6" width="7.875" style="24" customWidth="1"/>
    <col min="7" max="7" width="12.75" style="24" customWidth="1"/>
    <col min="8" max="8" width="11.75" style="23" customWidth="1"/>
    <col min="9" max="9" width="13" style="23" customWidth="1"/>
    <col min="10" max="16384" width="9" style="23"/>
  </cols>
  <sheetData>
    <row r="1" s="22" customFormat="1" ht="44.25" customHeight="1" spans="1:9">
      <c r="A1" s="25" t="s">
        <v>367</v>
      </c>
      <c r="B1" s="25"/>
      <c r="C1" s="25"/>
      <c r="D1" s="25"/>
      <c r="E1" s="25"/>
      <c r="F1" s="25"/>
      <c r="G1" s="25"/>
      <c r="H1" s="25"/>
      <c r="I1" s="25"/>
    </row>
    <row r="2" s="22" customFormat="1" ht="26.25" customHeight="1" spans="1:9">
      <c r="A2" s="26" t="s">
        <v>368</v>
      </c>
      <c r="B2" s="27"/>
      <c r="C2" s="27"/>
      <c r="D2" s="27"/>
      <c r="E2" s="27"/>
      <c r="F2" s="27"/>
      <c r="G2" s="27"/>
      <c r="H2" s="27"/>
      <c r="I2" s="27"/>
    </row>
    <row r="3" s="22" customFormat="1" ht="34.5" customHeight="1" spans="1:9">
      <c r="A3" s="28" t="s">
        <v>369</v>
      </c>
      <c r="B3" s="29"/>
      <c r="C3" s="28"/>
      <c r="D3" s="30">
        <v>44388</v>
      </c>
      <c r="E3" s="28"/>
      <c r="F3" s="29"/>
      <c r="G3" s="29"/>
      <c r="H3" s="29" t="s">
        <v>3</v>
      </c>
      <c r="I3" s="29"/>
    </row>
    <row r="4" ht="30.75" customHeight="1" spans="1:9">
      <c r="A4" s="31" t="s">
        <v>370</v>
      </c>
      <c r="B4" s="32"/>
      <c r="C4" s="32"/>
      <c r="D4" s="32"/>
      <c r="E4" s="33" t="s">
        <v>371</v>
      </c>
      <c r="F4" s="33"/>
      <c r="G4" s="33"/>
      <c r="H4" s="33"/>
      <c r="I4" s="33"/>
    </row>
    <row r="5" ht="30.75" customHeight="1" spans="1:9">
      <c r="A5" s="33" t="s">
        <v>372</v>
      </c>
      <c r="B5" s="34" t="s">
        <v>373</v>
      </c>
      <c r="C5" s="34" t="s">
        <v>374</v>
      </c>
      <c r="D5" s="35" t="s">
        <v>375</v>
      </c>
      <c r="E5" s="50" t="s">
        <v>372</v>
      </c>
      <c r="F5" s="50" t="s">
        <v>376</v>
      </c>
      <c r="G5" s="34" t="s">
        <v>373</v>
      </c>
      <c r="H5" s="34" t="s">
        <v>374</v>
      </c>
      <c r="I5" s="35" t="s">
        <v>375</v>
      </c>
    </row>
    <row r="6" customHeight="1" spans="1:9">
      <c r="A6" s="33"/>
      <c r="B6" s="36"/>
      <c r="C6" s="36"/>
      <c r="D6" s="37"/>
      <c r="E6" s="51"/>
      <c r="F6" s="51"/>
      <c r="G6" s="36"/>
      <c r="H6" s="36"/>
      <c r="I6" s="37"/>
    </row>
    <row r="7" ht="25.5" customHeight="1" spans="1:9">
      <c r="A7" s="33" t="s">
        <v>377</v>
      </c>
      <c r="B7" s="38">
        <v>1</v>
      </c>
      <c r="C7" s="39">
        <v>2</v>
      </c>
      <c r="D7" s="33">
        <v>3</v>
      </c>
      <c r="E7" s="51" t="s">
        <v>377</v>
      </c>
      <c r="F7" s="51"/>
      <c r="G7" s="51">
        <v>4</v>
      </c>
      <c r="H7" s="33">
        <v>5</v>
      </c>
      <c r="I7" s="33">
        <v>6</v>
      </c>
    </row>
    <row r="8" ht="37" customHeight="1" spans="1:9">
      <c r="A8" s="40" t="s">
        <v>378</v>
      </c>
      <c r="B8" s="39"/>
      <c r="C8" s="41"/>
      <c r="D8" s="40"/>
      <c r="E8" s="52" t="s">
        <v>379</v>
      </c>
      <c r="F8" s="33">
        <v>12</v>
      </c>
      <c r="G8" s="33">
        <v>2277</v>
      </c>
      <c r="H8" s="39">
        <v>55</v>
      </c>
      <c r="I8" s="40">
        <f>(H8-G8)/G8*100</f>
        <v>-97.5845410628019</v>
      </c>
    </row>
    <row r="9" ht="24.95" customHeight="1" spans="1:9">
      <c r="A9" s="40" t="s">
        <v>380</v>
      </c>
      <c r="B9" s="39"/>
      <c r="C9" s="41"/>
      <c r="D9" s="40"/>
      <c r="E9" s="40" t="s">
        <v>381</v>
      </c>
      <c r="F9" s="33">
        <v>13</v>
      </c>
      <c r="G9" s="33"/>
      <c r="H9" s="41"/>
      <c r="I9" s="40"/>
    </row>
    <row r="10" ht="24.95" customHeight="1" spans="1:9">
      <c r="A10" s="40" t="s">
        <v>382</v>
      </c>
      <c r="B10" s="39"/>
      <c r="C10" s="41"/>
      <c r="D10" s="40"/>
      <c r="E10" s="40" t="s">
        <v>383</v>
      </c>
      <c r="F10" s="33">
        <v>14</v>
      </c>
      <c r="G10" s="33"/>
      <c r="H10" s="41"/>
      <c r="I10" s="40"/>
    </row>
    <row r="11" ht="24.95" customHeight="1" spans="1:9">
      <c r="A11" s="40" t="s">
        <v>384</v>
      </c>
      <c r="B11" s="39"/>
      <c r="C11" s="41"/>
      <c r="D11" s="40"/>
      <c r="E11" s="40" t="s">
        <v>385</v>
      </c>
      <c r="F11" s="33">
        <v>15</v>
      </c>
      <c r="G11" s="33"/>
      <c r="H11" s="41"/>
      <c r="I11" s="40"/>
    </row>
    <row r="12" ht="24.95" customHeight="1" spans="1:9">
      <c r="A12" s="42" t="s">
        <v>386</v>
      </c>
      <c r="B12" s="39"/>
      <c r="C12" s="39">
        <v>69</v>
      </c>
      <c r="D12" s="43" t="e">
        <f>(C12-B12)/B12*100</f>
        <v>#DIV/0!</v>
      </c>
      <c r="E12" s="40" t="s">
        <v>387</v>
      </c>
      <c r="F12" s="33">
        <v>16</v>
      </c>
      <c r="G12" s="33"/>
      <c r="H12" s="41"/>
      <c r="I12" s="40"/>
    </row>
    <row r="13" ht="24.95" customHeight="1" spans="1:9">
      <c r="A13" s="42" t="s">
        <v>388</v>
      </c>
      <c r="B13" s="39"/>
      <c r="C13" s="39">
        <v>8</v>
      </c>
      <c r="D13" s="33"/>
      <c r="E13" s="42" t="s">
        <v>389</v>
      </c>
      <c r="F13" s="33">
        <v>17</v>
      </c>
      <c r="G13" s="33"/>
      <c r="H13" s="39"/>
      <c r="I13" s="33"/>
    </row>
    <row r="14" ht="24.95" customHeight="1" spans="1:9">
      <c r="A14" s="44"/>
      <c r="B14" s="39"/>
      <c r="C14" s="45"/>
      <c r="D14" s="44"/>
      <c r="E14" s="40" t="s">
        <v>390</v>
      </c>
      <c r="F14" s="33">
        <v>18</v>
      </c>
      <c r="G14" s="33"/>
      <c r="H14" s="39"/>
      <c r="I14" s="33"/>
    </row>
    <row r="15" ht="24.95" customHeight="1" spans="1:9">
      <c r="A15" s="33"/>
      <c r="B15" s="39"/>
      <c r="C15" s="39"/>
      <c r="D15" s="33"/>
      <c r="E15" s="40"/>
      <c r="F15" s="33">
        <v>19</v>
      </c>
      <c r="G15" s="33"/>
      <c r="H15" s="41"/>
      <c r="I15" s="40"/>
    </row>
    <row r="16" ht="24.95" customHeight="1" spans="1:9">
      <c r="A16" s="33" t="s">
        <v>391</v>
      </c>
      <c r="B16" s="39">
        <f>SUM(B8:B13)</f>
        <v>0</v>
      </c>
      <c r="C16" s="39">
        <f>SUM(C8:C13)</f>
        <v>77</v>
      </c>
      <c r="D16" s="43" t="e">
        <f>SUM(D8:D13)</f>
        <v>#DIV/0!</v>
      </c>
      <c r="E16" s="33" t="s">
        <v>392</v>
      </c>
      <c r="F16" s="33">
        <v>20</v>
      </c>
      <c r="G16" s="33">
        <f>G8+G9+G10+G11+G12+G13+G14</f>
        <v>2277</v>
      </c>
      <c r="H16" s="39">
        <f>H8+H9+H10+H11+H12+H13+H14</f>
        <v>55</v>
      </c>
      <c r="I16" s="33">
        <f t="shared" ref="I16:I18" si="0">(H16-G16)/G16*100</f>
        <v>-97.5845410628019</v>
      </c>
    </row>
    <row r="17" ht="24.95" customHeight="1" spans="1:9">
      <c r="A17" s="42" t="s">
        <v>393</v>
      </c>
      <c r="B17" s="39">
        <v>2277</v>
      </c>
      <c r="C17" s="41"/>
      <c r="D17" s="40">
        <v>0</v>
      </c>
      <c r="E17" s="40" t="s">
        <v>394</v>
      </c>
      <c r="F17" s="33">
        <v>21</v>
      </c>
      <c r="G17" s="33"/>
      <c r="H17" s="41">
        <f>C18-H16</f>
        <v>22</v>
      </c>
      <c r="I17" s="33" t="e">
        <f t="shared" si="0"/>
        <v>#DIV/0!</v>
      </c>
    </row>
    <row r="18" ht="24.95" customHeight="1" spans="1:9">
      <c r="A18" s="33" t="s">
        <v>395</v>
      </c>
      <c r="B18" s="39">
        <f t="shared" ref="B18:I18" si="1">B16+B17</f>
        <v>2277</v>
      </c>
      <c r="C18" s="41">
        <f t="shared" si="1"/>
        <v>77</v>
      </c>
      <c r="D18" s="43" t="e">
        <f t="shared" si="1"/>
        <v>#DIV/0!</v>
      </c>
      <c r="E18" s="33" t="s">
        <v>396</v>
      </c>
      <c r="F18" s="33">
        <v>22</v>
      </c>
      <c r="G18" s="33">
        <f t="shared" si="1"/>
        <v>2277</v>
      </c>
      <c r="H18" s="41">
        <f t="shared" si="1"/>
        <v>77</v>
      </c>
      <c r="I18" s="43">
        <f t="shared" si="0"/>
        <v>-96.6183574879227</v>
      </c>
    </row>
    <row r="19" ht="14.25" spans="1:9">
      <c r="A19" s="46"/>
      <c r="B19" s="47"/>
      <c r="C19" s="46"/>
      <c r="D19" s="48"/>
      <c r="E19" s="48"/>
      <c r="F19" s="47"/>
      <c r="G19" s="47"/>
      <c r="H19" s="48"/>
      <c r="I19" s="48"/>
    </row>
    <row r="29" spans="4:4">
      <c r="D29" s="49"/>
    </row>
    <row r="31" spans="4:4">
      <c r="D31" s="49"/>
    </row>
    <row r="32" spans="4:4">
      <c r="D32" s="49"/>
    </row>
  </sheetData>
  <mergeCells count="14">
    <mergeCell ref="A1:I1"/>
    <mergeCell ref="A2:I2"/>
    <mergeCell ref="H3:I3"/>
    <mergeCell ref="A4:D4"/>
    <mergeCell ref="E4:I4"/>
    <mergeCell ref="A5:A6"/>
    <mergeCell ref="B5:B6"/>
    <mergeCell ref="C5:C6"/>
    <mergeCell ref="D5:D6"/>
    <mergeCell ref="E5:E6"/>
    <mergeCell ref="F5:F6"/>
    <mergeCell ref="G5:G6"/>
    <mergeCell ref="H5:H6"/>
    <mergeCell ref="I5:I6"/>
  </mergeCells>
  <pageMargins left="0.31496062992126" right="0.31496062992126" top="0.354330708661417" bottom="0.354330708661417" header="0.31496062992126" footer="0.31496062992126"/>
  <pageSetup paperSize="9" scale="85" orientation="landscape"/>
  <headerFooter/>
</worksheet>
</file>

<file path=docProps/app.xml><?xml version="1.0" encoding="utf-8"?>
<Properties xmlns="http://schemas.openxmlformats.org/officeDocument/2006/extended-properties" xmlns:vt="http://schemas.openxmlformats.org/officeDocument/2006/docPropsVTypes">
  <Company>LZSC</Company>
  <Application>Microsoft Excel</Application>
  <HeadingPairs>
    <vt:vector size="2" baseType="variant">
      <vt:variant>
        <vt:lpstr>工作表</vt:lpstr>
      </vt:variant>
      <vt:variant>
        <vt:i4>10</vt:i4>
      </vt:variant>
    </vt:vector>
  </HeadingPairs>
  <TitlesOfParts>
    <vt:vector size="10" baseType="lpstr">
      <vt:lpstr>表一</vt:lpstr>
      <vt:lpstr>表二</vt:lpstr>
      <vt:lpstr>表三 </vt:lpstr>
      <vt:lpstr>表四</vt:lpstr>
      <vt:lpstr>表五</vt:lpstr>
      <vt:lpstr>表六 </vt:lpstr>
      <vt:lpstr>表七</vt:lpstr>
      <vt:lpstr>表八</vt:lpstr>
      <vt:lpstr>表九</vt:lpstr>
      <vt:lpstr>表十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dc:creator>
  <cp:lastModifiedBy>gxxc</cp:lastModifiedBy>
  <dcterms:created xsi:type="dcterms:W3CDTF">2004-02-12T20:22:48Z</dcterms:created>
  <cp:lastPrinted>2019-07-10T09:00:05Z</cp:lastPrinted>
  <dcterms:modified xsi:type="dcterms:W3CDTF">2024-12-19T10:11:39Z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y fmtid="{D5CDD505-2E9C-101B-9397-08002B2CF9AE}" pid="3" name="ICV">
    <vt:lpwstr>AB80DB75B328478E8174551930D74C05</vt:lpwstr>
  </property>
</Properties>
</file>